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F8EF0966-0752-44E5-AE38-D0C91F46678C}" xr6:coauthVersionLast="37" xr6:coauthVersionMax="37" xr10:uidLastSave="{00000000-0000-0000-0000-000000000000}"/>
  <bookViews>
    <workbookView xWindow="66456" yWindow="60" windowWidth="20112" windowHeight="9780" xr2:uid="{00000000-000D-0000-FFFF-FFFF00000000}"/>
  </bookViews>
  <sheets>
    <sheet name="3" sheetId="115" r:id="rId1"/>
    <sheet name="5" sheetId="116" r:id="rId2"/>
  </sheets>
  <definedNames>
    <definedName name="_xlnm.Print_Area" localSheetId="0">'3'!$A$1:$K$73</definedName>
    <definedName name="_xlnm.Print_Area" localSheetId="1">'5'!$C$1:$D$17</definedName>
  </definedNames>
  <calcPr calcId="179021"/>
</workbook>
</file>

<file path=xl/calcChain.xml><?xml version="1.0" encoding="utf-8"?>
<calcChain xmlns="http://schemas.openxmlformats.org/spreadsheetml/2006/main">
  <c r="D22" i="116" l="1"/>
  <c r="D20" i="116"/>
  <c r="D14" i="116"/>
  <c r="D7" i="116"/>
  <c r="D21" i="116" l="1"/>
  <c r="D11" i="116"/>
  <c r="D8" i="116"/>
  <c r="D13" i="116" l="1"/>
  <c r="D15" i="116" s="1"/>
  <c r="C48" i="115" l="1"/>
  <c r="D44" i="115"/>
  <c r="D42" i="115"/>
  <c r="D40" i="115"/>
  <c r="D39" i="115"/>
  <c r="C24" i="115"/>
  <c r="C23" i="115"/>
  <c r="I22" i="115"/>
  <c r="J22" i="115" s="1"/>
  <c r="D22" i="115"/>
  <c r="D19" i="115"/>
  <c r="D17" i="115"/>
  <c r="D16" i="115"/>
  <c r="D43" i="115" s="1"/>
  <c r="D15" i="115"/>
  <c r="D12" i="115"/>
  <c r="D10" i="115"/>
  <c r="I24" i="115" l="1"/>
  <c r="D24" i="115"/>
  <c r="I23" i="115"/>
  <c r="D23" i="115"/>
  <c r="C25" i="115"/>
  <c r="I47" i="115"/>
  <c r="D47" i="115"/>
  <c r="C63" i="115"/>
  <c r="C49" i="115"/>
  <c r="I48" i="115"/>
  <c r="D48" i="115"/>
  <c r="E22" i="115"/>
  <c r="F22" i="115"/>
  <c r="G22" i="115" l="1"/>
  <c r="H22" i="115" s="1"/>
  <c r="J23" i="115"/>
  <c r="F23" i="115" s="1"/>
  <c r="D63" i="115"/>
  <c r="J48" i="115"/>
  <c r="F48" i="115"/>
  <c r="E48" i="115"/>
  <c r="C64" i="115"/>
  <c r="C50" i="115"/>
  <c r="I49" i="115"/>
  <c r="D49" i="115"/>
  <c r="D64" i="115" s="1"/>
  <c r="J47" i="115"/>
  <c r="F47" i="115"/>
  <c r="E47" i="115"/>
  <c r="I25" i="115"/>
  <c r="D25" i="115"/>
  <c r="C26" i="115"/>
  <c r="J24" i="115"/>
  <c r="G47" i="115" l="1"/>
  <c r="G48" i="115" s="1"/>
  <c r="H48" i="115" s="1"/>
  <c r="E23" i="115"/>
  <c r="G23" i="115" s="1"/>
  <c r="J25" i="115"/>
  <c r="C65" i="115"/>
  <c r="C51" i="115"/>
  <c r="I50" i="115"/>
  <c r="D50" i="115"/>
  <c r="I26" i="115"/>
  <c r="D26" i="115"/>
  <c r="C27" i="115"/>
  <c r="J49" i="115"/>
  <c r="F49" i="115"/>
  <c r="E49" i="115"/>
  <c r="H47" i="115" l="1"/>
  <c r="G63" i="115"/>
  <c r="F24" i="115"/>
  <c r="G49" i="115"/>
  <c r="H49" i="115" s="1"/>
  <c r="E24" i="115"/>
  <c r="G24" i="115" s="1"/>
  <c r="F25" i="115" s="1"/>
  <c r="H23" i="115"/>
  <c r="H63" i="115" s="1"/>
  <c r="J50" i="115"/>
  <c r="F50" i="115"/>
  <c r="E50" i="115"/>
  <c r="D65" i="115"/>
  <c r="C66" i="115"/>
  <c r="C52" i="115"/>
  <c r="I51" i="115"/>
  <c r="D51" i="115"/>
  <c r="I27" i="115"/>
  <c r="D27" i="115"/>
  <c r="C28" i="115"/>
  <c r="J26" i="115"/>
  <c r="G64" i="115" l="1"/>
  <c r="E25" i="115"/>
  <c r="G25" i="115" s="1"/>
  <c r="E26" i="115" s="1"/>
  <c r="G50" i="115"/>
  <c r="H50" i="115" s="1"/>
  <c r="H24" i="115"/>
  <c r="H64" i="115" s="1"/>
  <c r="J51" i="115"/>
  <c r="D66" i="115"/>
  <c r="I28" i="115"/>
  <c r="D28" i="115"/>
  <c r="C29" i="115"/>
  <c r="J27" i="115"/>
  <c r="C67" i="115"/>
  <c r="C53" i="115"/>
  <c r="I52" i="115"/>
  <c r="D52" i="115"/>
  <c r="D67" i="115" s="1"/>
  <c r="F51" i="115" l="1"/>
  <c r="F26" i="115"/>
  <c r="G26" i="115" s="1"/>
  <c r="E51" i="115"/>
  <c r="H25" i="115"/>
  <c r="H65" i="115" s="1"/>
  <c r="G65" i="115"/>
  <c r="J28" i="115"/>
  <c r="I29" i="115"/>
  <c r="D29" i="115"/>
  <c r="C30" i="115"/>
  <c r="C68" i="115"/>
  <c r="C54" i="115"/>
  <c r="I53" i="115"/>
  <c r="D53" i="115"/>
  <c r="D68" i="115" s="1"/>
  <c r="J52" i="115"/>
  <c r="G51" i="115" l="1"/>
  <c r="H26" i="115"/>
  <c r="E27" i="115"/>
  <c r="G27" i="115" s="1"/>
  <c r="F27" i="115"/>
  <c r="C69" i="115"/>
  <c r="C55" i="115"/>
  <c r="I54" i="115"/>
  <c r="D54" i="115"/>
  <c r="J29" i="115"/>
  <c r="F29" i="115"/>
  <c r="E29" i="115"/>
  <c r="G29" i="115"/>
  <c r="H29" i="115" s="1"/>
  <c r="J53" i="115"/>
  <c r="I30" i="115"/>
  <c r="D30" i="115"/>
  <c r="C31" i="115"/>
  <c r="H51" i="115" l="1"/>
  <c r="E52" i="115"/>
  <c r="G66" i="115"/>
  <c r="F52" i="115"/>
  <c r="H66" i="115"/>
  <c r="E28" i="115"/>
  <c r="G28" i="115" s="1"/>
  <c r="H28" i="115" s="1"/>
  <c r="F28" i="115"/>
  <c r="H27" i="115"/>
  <c r="J54" i="115"/>
  <c r="F54" i="115"/>
  <c r="G54" i="115"/>
  <c r="G69" i="115" s="1"/>
  <c r="E54" i="115"/>
  <c r="C70" i="115"/>
  <c r="C56" i="115"/>
  <c r="I55" i="115"/>
  <c r="D55" i="115"/>
  <c r="J30" i="115"/>
  <c r="F30" i="115"/>
  <c r="E30" i="115"/>
  <c r="G30" i="115"/>
  <c r="I31" i="115"/>
  <c r="D31" i="115"/>
  <c r="C32" i="115"/>
  <c r="D69" i="115"/>
  <c r="G52" i="115" l="1"/>
  <c r="F53" i="115" s="1"/>
  <c r="H54" i="115"/>
  <c r="H69" i="115" s="1"/>
  <c r="J31" i="115"/>
  <c r="F31" i="115"/>
  <c r="E31" i="115"/>
  <c r="G31" i="115"/>
  <c r="H31" i="115" s="1"/>
  <c r="C71" i="115"/>
  <c r="C57" i="115"/>
  <c r="I56" i="115"/>
  <c r="D56" i="115"/>
  <c r="H30" i="115"/>
  <c r="J55" i="115"/>
  <c r="F55" i="115"/>
  <c r="G55" i="115"/>
  <c r="G70" i="115" s="1"/>
  <c r="E55" i="115"/>
  <c r="I32" i="115"/>
  <c r="D32" i="115"/>
  <c r="D70" i="115"/>
  <c r="E53" i="115" l="1"/>
  <c r="G53" i="115" s="1"/>
  <c r="H53" i="115" s="1"/>
  <c r="H68" i="115" s="1"/>
  <c r="H52" i="115"/>
  <c r="H67" i="115" s="1"/>
  <c r="G67" i="115"/>
  <c r="H55" i="115"/>
  <c r="H70" i="115" s="1"/>
  <c r="J56" i="115"/>
  <c r="F56" i="115"/>
  <c r="G56" i="115"/>
  <c r="H56" i="115" s="1"/>
  <c r="H71" i="115" s="1"/>
  <c r="E56" i="115"/>
  <c r="C72" i="115"/>
  <c r="I57" i="115"/>
  <c r="D57" i="115"/>
  <c r="J32" i="115"/>
  <c r="F32" i="115"/>
  <c r="E32" i="115"/>
  <c r="G32" i="115"/>
  <c r="D71" i="115"/>
  <c r="G68" i="115" l="1"/>
  <c r="G71" i="115"/>
  <c r="J57" i="115"/>
  <c r="F57" i="115"/>
  <c r="G57" i="115"/>
  <c r="G72" i="115" s="1"/>
  <c r="E57" i="115"/>
  <c r="H32" i="115"/>
  <c r="D72" i="115"/>
  <c r="H57" i="115" l="1"/>
  <c r="H72" i="115" s="1"/>
</calcChain>
</file>

<file path=xl/sharedStrings.xml><?xml version="1.0" encoding="utf-8"?>
<sst xmlns="http://schemas.openxmlformats.org/spreadsheetml/2006/main" count="57" uniqueCount="34">
  <si>
    <t>Abschreibungen</t>
  </si>
  <si>
    <t>Investitionsprozesse</t>
  </si>
  <si>
    <t>(1) Anlagegut</t>
  </si>
  <si>
    <t>Anschaffungs-/Herstellungskosten</t>
  </si>
  <si>
    <t>Zugangsdatum</t>
  </si>
  <si>
    <t>Gesamtnutzungsdauer [Jahre]</t>
  </si>
  <si>
    <t>Vorgabe Abgangsdatum</t>
  </si>
  <si>
    <t>Abgangsdatum</t>
  </si>
  <si>
    <t>Vorgabe lineare Abschreibung</t>
  </si>
  <si>
    <t>Abschreibungssatz degressiv</t>
  </si>
  <si>
    <t>Monate im Zugangsjahr</t>
  </si>
  <si>
    <t>Gesamtnutzungsdauer [Monate]</t>
  </si>
  <si>
    <t>Monate im Abgangsjahr</t>
  </si>
  <si>
    <t>Übergang auf lineare Abschreibung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</si>
  <si>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</si>
  <si>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</si>
  <si>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</si>
  <si>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</si>
  <si>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</si>
  <si>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</si>
  <si>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Nutzungsdauer</t>
  </si>
  <si>
    <t>Restnutzungsdauer</t>
  </si>
  <si>
    <t>(2) Erweiterung</t>
  </si>
  <si>
    <t>(3) Gesamttabelle</t>
  </si>
  <si>
    <t>Nettolistenpreis Kraftfahrzeug</t>
  </si>
  <si>
    <t>Bruttolistenpreis Kraftfahrzeug</t>
  </si>
  <si>
    <t>Einfache Entfernung Arbeitgeber</t>
  </si>
  <si>
    <t>Umsatzsteuer auf Nettobezug</t>
  </si>
  <si>
    <t>Sachbezugrechner</t>
  </si>
  <si>
    <t>Umsatzsteuersatz</t>
  </si>
  <si>
    <t>Satz (1% + 0,03% je Kilometer)</t>
  </si>
  <si>
    <t>Bruttosachbezug Fahrzeug</t>
  </si>
  <si>
    <t>Nettosachbezug Fahrzeug</t>
  </si>
  <si>
    <t>Bruttolistenpreis Kraftfahrzeug auf 100 € abgerundet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</si>
</sst>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.00\ &quot;€&quot;"/>
    <numFmt numFmtId="165" formatCode="#,##0.00\ &quot;€&quot;"/>
    <numFmt numFmtId="166" formatCode="#\ ##0\ &quot;Monate&quot;"/>
    <numFmt numFmtId="167" formatCode="#\ ##0\ &quot;Jahre&quot;"/>
    <numFmt numFmtId="168" formatCode="0.0\ %"/>
    <numFmt numFmtId="169" formatCode="#0.00\ &quot;km&quot;"/>
    <numFmt numFmtId="170" formatCode="#,##0.0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1C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1" applyNumberFormat="1" applyFont="1"/>
    <xf numFmtId="0" fontId="5" fillId="0" borderId="0" xfId="1" applyNumberFormat="1" applyFont="1" applyAlignment="1">
      <alignment horizontal="right"/>
    </xf>
    <xf numFmtId="0" fontId="1" fillId="0" borderId="0" xfId="1" applyNumberFormat="1" applyFont="1"/>
    <xf numFmtId="0" fontId="0" fillId="0" borderId="0" xfId="1" applyNumberFormat="1" applyFont="1"/>
    <xf numFmtId="164" fontId="5" fillId="0" borderId="0" xfId="1" applyNumberFormat="1" applyFont="1" applyAlignment="1">
      <alignment horizontal="right"/>
    </xf>
    <xf numFmtId="0" fontId="5" fillId="0" borderId="0" xfId="1" applyFont="1"/>
    <xf numFmtId="164" fontId="2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4" fontId="5" fillId="0" borderId="0" xfId="1" applyNumberFormat="1" applyFont="1" applyAlignment="1">
      <alignment horizontal="right"/>
    </xf>
    <xf numFmtId="168" fontId="5" fillId="0" borderId="0" xfId="1" applyNumberFormat="1" applyFont="1"/>
    <xf numFmtId="168" fontId="2" fillId="0" borderId="0" xfId="1" applyNumberFormat="1" applyFont="1"/>
    <xf numFmtId="0" fontId="4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" fillId="0" borderId="0" xfId="1" applyNumberFormat="1" applyFont="1" applyAlignment="1">
      <alignment horizontal="right"/>
    </xf>
    <xf numFmtId="0" fontId="1" fillId="0" borderId="0" xfId="1" applyFont="1" applyAlignment="1">
      <alignment horizontal="left"/>
    </xf>
    <xf numFmtId="166" fontId="5" fillId="0" borderId="0" xfId="1" applyNumberFormat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0" fillId="0" borderId="0" xfId="1" applyFont="1"/>
    <xf numFmtId="0" fontId="6" fillId="0" borderId="0" xfId="1" applyFont="1"/>
    <xf numFmtId="0" fontId="7" fillId="0" borderId="0" xfId="1" applyFont="1"/>
    <xf numFmtId="164" fontId="0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9" fontId="0" fillId="0" borderId="0" xfId="1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169" fontId="8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70" fontId="0" fillId="0" borderId="0" xfId="1" applyNumberFormat="1" applyFont="1" applyAlignment="1">
      <alignment horizontal="right"/>
    </xf>
    <xf numFmtId="10" fontId="0" fillId="0" borderId="0" xfId="1" applyNumberFormat="1" applyFont="1"/>
    <xf numFmtId="10" fontId="2" fillId="0" borderId="0" xfId="1" applyNumberFormat="1" applyFont="1" applyAlignment="1">
      <alignment horizontal="right"/>
    </xf>
  </cellXfs>
  <cellStyles count="2">
    <cellStyle name="Standard" xfId="0" builtinId="0"/>
    <cellStyle name="Standard 2" xfId="1" xr:uid="{7155D042-BE29-4F7F-A2C4-5EA1895A64D3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19D86-3A58-4F4B-B762-37574602345A}">
  <sheetPr>
    <pageSetUpPr fitToPage="1"/>
  </sheetPr>
  <dimension ref="A1:K264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8" customWidth="1"/>
    <col min="2" max="2" width="18" style="8" bestFit="1" customWidth="1"/>
    <col min="3" max="3" width="28.88671875" style="8" bestFit="1" customWidth="1"/>
    <col min="4" max="4" width="17.6640625" style="24" customWidth="1"/>
    <col min="5" max="10" width="17.6640625" style="8" customWidth="1"/>
    <col min="11" max="11" width="2.6640625" style="8" customWidth="1"/>
    <col min="12" max="16384" width="11.44140625" style="8"/>
  </cols>
  <sheetData>
    <row r="1" spans="1:11" s="3" customFormat="1" x14ac:dyDescent="0.3">
      <c r="D1" s="4"/>
    </row>
    <row r="2" spans="1:11" s="3" customFormat="1" x14ac:dyDescent="0.3">
      <c r="B2" s="5" t="s">
        <v>1</v>
      </c>
      <c r="D2" s="4"/>
    </row>
    <row r="3" spans="1:11" s="3" customFormat="1" x14ac:dyDescent="0.3">
      <c r="B3" s="6" t="s">
        <v>0</v>
      </c>
      <c r="D3" s="4"/>
    </row>
    <row r="4" spans="1:11" s="3" customFormat="1" x14ac:dyDescent="0.3">
      <c r="B4" s="6"/>
      <c r="D4" s="4"/>
    </row>
    <row r="5" spans="1:11" s="3" customFormat="1" x14ac:dyDescent="0.3">
      <c r="B5" s="5" t="s">
        <v>2</v>
      </c>
      <c r="D5" s="4"/>
    </row>
    <row r="6" spans="1:11" s="3" customFormat="1" x14ac:dyDescent="0.3">
      <c r="B6" s="5"/>
      <c r="D6" s="4"/>
    </row>
    <row r="7" spans="1:11" x14ac:dyDescent="0.3">
      <c r="A7" s="7"/>
      <c r="B7" s="7"/>
      <c r="C7" s="8" t="s">
        <v>3</v>
      </c>
      <c r="D7" s="9">
        <v>72000</v>
      </c>
      <c r="E7" s="7"/>
      <c r="F7" s="7"/>
      <c r="G7" s="7"/>
      <c r="H7" s="7"/>
      <c r="I7" s="7"/>
      <c r="J7" s="7"/>
      <c r="K7" s="7"/>
    </row>
    <row r="8" spans="1:11" x14ac:dyDescent="0.3">
      <c r="A8" s="10"/>
      <c r="B8" s="10"/>
      <c r="C8" s="6" t="s">
        <v>4</v>
      </c>
      <c r="D8" s="11">
        <v>36972</v>
      </c>
      <c r="E8" s="10"/>
      <c r="F8" s="10"/>
      <c r="G8" s="10"/>
      <c r="H8" s="10"/>
      <c r="I8" s="10"/>
      <c r="J8" s="10"/>
      <c r="K8" s="10"/>
    </row>
    <row r="9" spans="1:11" x14ac:dyDescent="0.3">
      <c r="A9" s="10"/>
      <c r="B9" s="10"/>
      <c r="C9" s="6" t="s">
        <v>5</v>
      </c>
      <c r="D9" s="12">
        <v>5</v>
      </c>
      <c r="E9" s="10"/>
      <c r="F9" s="10"/>
      <c r="G9" s="10"/>
      <c r="H9" s="10"/>
      <c r="I9" s="10"/>
      <c r="J9" s="10"/>
      <c r="K9" s="10"/>
    </row>
    <row r="10" spans="1:11" x14ac:dyDescent="0.3">
      <c r="A10" s="10"/>
      <c r="B10" s="10"/>
      <c r="C10" s="6" t="s">
        <v>6</v>
      </c>
      <c r="D10" s="13">
        <f>DATE(YEAR(D8)+D9,MONTH(D8),DAY(D8)+1)</f>
        <v>38799</v>
      </c>
      <c r="E10" s="10"/>
      <c r="F10" s="10"/>
      <c r="G10" s="10"/>
      <c r="H10" s="10"/>
      <c r="I10" s="10"/>
      <c r="J10" s="10"/>
      <c r="K10" s="10"/>
    </row>
    <row r="11" spans="1:11" x14ac:dyDescent="0.3">
      <c r="A11" s="10"/>
      <c r="B11" s="10"/>
      <c r="C11" s="6" t="s">
        <v>7</v>
      </c>
      <c r="D11" s="11">
        <v>38799</v>
      </c>
      <c r="E11" s="10"/>
      <c r="F11" s="10"/>
      <c r="G11" s="10"/>
      <c r="H11" s="10"/>
      <c r="I11" s="10"/>
      <c r="J11" s="10"/>
      <c r="K11" s="10"/>
    </row>
    <row r="12" spans="1:11" x14ac:dyDescent="0.3">
      <c r="A12" s="10"/>
      <c r="B12" s="10"/>
      <c r="C12" s="6" t="s">
        <v>8</v>
      </c>
      <c r="D12" s="14">
        <f>1/D9</f>
        <v>0.2</v>
      </c>
      <c r="E12" s="10"/>
      <c r="F12" s="10"/>
      <c r="G12" s="10"/>
      <c r="H12" s="10"/>
      <c r="I12" s="10"/>
      <c r="J12" s="10"/>
      <c r="K12" s="10"/>
    </row>
    <row r="13" spans="1:11" x14ac:dyDescent="0.3">
      <c r="A13" s="14"/>
      <c r="B13" s="14"/>
      <c r="C13" s="8" t="s">
        <v>9</v>
      </c>
      <c r="D13" s="15">
        <v>0.25</v>
      </c>
      <c r="E13" s="14"/>
      <c r="F13" s="14"/>
      <c r="G13" s="14"/>
      <c r="H13" s="14"/>
      <c r="I13" s="14"/>
      <c r="J13" s="14"/>
      <c r="K13" s="14"/>
    </row>
    <row r="14" spans="1:11" x14ac:dyDescent="0.3">
      <c r="A14" s="14"/>
      <c r="B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3">
      <c r="A15" s="10"/>
      <c r="B15" s="10"/>
      <c r="C15" s="6" t="s">
        <v>10</v>
      </c>
      <c r="D15" s="10">
        <f>13-MONTH(D8)</f>
        <v>10</v>
      </c>
      <c r="E15" s="10"/>
      <c r="F15" s="10"/>
      <c r="G15" s="10"/>
      <c r="H15" s="10"/>
      <c r="I15" s="10"/>
      <c r="J15" s="10"/>
      <c r="K15" s="10"/>
    </row>
    <row r="16" spans="1:11" x14ac:dyDescent="0.3">
      <c r="A16" s="10"/>
      <c r="B16" s="10"/>
      <c r="C16" s="6" t="s">
        <v>11</v>
      </c>
      <c r="D16" s="10">
        <f>D9*12</f>
        <v>60</v>
      </c>
      <c r="E16" s="10"/>
      <c r="F16" s="10"/>
      <c r="G16" s="10"/>
      <c r="H16" s="10"/>
      <c r="I16" s="10"/>
      <c r="J16" s="10"/>
      <c r="K16" s="10"/>
    </row>
    <row r="17" spans="1:11" x14ac:dyDescent="0.3">
      <c r="A17" s="10"/>
      <c r="B17" s="10"/>
      <c r="C17" s="6" t="s">
        <v>12</v>
      </c>
      <c r="D17" s="10">
        <f>MONTH(D11)-1</f>
        <v>2</v>
      </c>
      <c r="E17" s="10"/>
      <c r="F17" s="10"/>
      <c r="G17" s="10"/>
      <c r="H17" s="10"/>
      <c r="I17" s="10"/>
      <c r="J17" s="10"/>
      <c r="K17" s="10"/>
    </row>
    <row r="18" spans="1:11" x14ac:dyDescent="0.3">
      <c r="A18" s="10"/>
      <c r="B18" s="10"/>
      <c r="C18" s="6"/>
      <c r="D18" s="10"/>
      <c r="E18" s="10"/>
      <c r="F18" s="10"/>
      <c r="G18" s="10"/>
      <c r="H18" s="10"/>
      <c r="I18" s="10"/>
      <c r="J18" s="10"/>
      <c r="K18" s="10"/>
    </row>
    <row r="19" spans="1:11" x14ac:dyDescent="0.3">
      <c r="A19" s="10"/>
      <c r="B19" s="10"/>
      <c r="C19" s="6" t="s">
        <v>13</v>
      </c>
      <c r="D19" s="10">
        <f>IF(D13&gt;0,D16-12/D13)</f>
        <v>12</v>
      </c>
      <c r="E19" s="10"/>
      <c r="F19" s="10"/>
      <c r="G19" s="10"/>
      <c r="H19" s="10"/>
      <c r="I19" s="10"/>
      <c r="J19" s="10"/>
      <c r="K19" s="10"/>
    </row>
    <row r="20" spans="1:11" x14ac:dyDescent="0.3">
      <c r="C20" s="16"/>
      <c r="D20" s="8"/>
    </row>
    <row r="21" spans="1:11" s="3" customFormat="1" ht="28.8" x14ac:dyDescent="0.3">
      <c r="C21" s="17" t="s">
        <v>14</v>
      </c>
      <c r="D21" s="18" t="s">
        <v>15</v>
      </c>
      <c r="E21" s="19" t="s">
        <v>16</v>
      </c>
      <c r="F21" s="19" t="s">
        <v>17</v>
      </c>
      <c r="G21" s="18" t="s">
        <v>18</v>
      </c>
      <c r="H21" s="18" t="s">
        <v>19</v>
      </c>
      <c r="I21" s="20" t="s">
        <v>20</v>
      </c>
      <c r="J21" s="20" t="s">
        <v>21</v>
      </c>
    </row>
    <row r="22" spans="1:11" s="3" customFormat="1" x14ac:dyDescent="0.3">
      <c r="C22" s="21">
        <v>2000</v>
      </c>
      <c r="D22" s="7">
        <f t="shared" ref="D22:D32" si="0">IF(AND(C22&gt;=YEAR(D$8),C22&lt;=YEAR(D$11)),D$7,0)</f>
        <v>0</v>
      </c>
      <c r="E22" s="7">
        <f t="shared" ref="E22:E32" si="1">IF(I22&gt;0,(D22-G21)*D$13*I22/12,0)</f>
        <v>0</v>
      </c>
      <c r="F22" s="7">
        <f>IF(I22&gt;0,(D22-G21)*I22/(I22+J22),0)</f>
        <v>0</v>
      </c>
      <c r="G22" s="7">
        <f>MAX(E22,F22)</f>
        <v>0</v>
      </c>
      <c r="H22" s="7">
        <f>D22-G22</f>
        <v>0</v>
      </c>
      <c r="I22" s="22">
        <f t="shared" ref="I22:I32" si="2">IF(AND(C22&gt;=YEAR(D$8),C22&lt;=YEAR(D$11)),12,0)-IF(YEAR(D$8)=C22,12-D$15,0)-IF(YEAR(D$11)=C22,12-D$17,0)</f>
        <v>0</v>
      </c>
      <c r="J22" s="22">
        <f>IF(I22&gt;0,D$16-SUM(I$22:I22),0)</f>
        <v>0</v>
      </c>
    </row>
    <row r="23" spans="1:11" s="3" customFormat="1" x14ac:dyDescent="0.3">
      <c r="C23" s="23">
        <f>C22+1</f>
        <v>2001</v>
      </c>
      <c r="D23" s="7">
        <f t="shared" si="0"/>
        <v>72000</v>
      </c>
      <c r="E23" s="7">
        <f t="shared" si="1"/>
        <v>15000</v>
      </c>
      <c r="F23" s="7">
        <f>IF(I23&gt;0,(D23-G22)*I23/(I23+J23),0)</f>
        <v>12000</v>
      </c>
      <c r="G23" s="7">
        <f>G22+MAX(E23,F23)</f>
        <v>15000</v>
      </c>
      <c r="H23" s="7">
        <f>D23-G23</f>
        <v>57000</v>
      </c>
      <c r="I23" s="22">
        <f t="shared" si="2"/>
        <v>10</v>
      </c>
      <c r="J23" s="22">
        <f>IF(I23&gt;0,D$16-SUM(I$22:I23),0)</f>
        <v>50</v>
      </c>
    </row>
    <row r="24" spans="1:11" s="3" customFormat="1" x14ac:dyDescent="0.3">
      <c r="C24" s="23">
        <f t="shared" ref="C24:C32" si="3">C23+1</f>
        <v>2002</v>
      </c>
      <c r="D24" s="7">
        <f t="shared" si="0"/>
        <v>72000</v>
      </c>
      <c r="E24" s="7">
        <f t="shared" si="1"/>
        <v>14250</v>
      </c>
      <c r="F24" s="7">
        <f t="shared" ref="F24:F32" si="4">IF(I24&gt;0,(D24-G23)*I24/(I24+J24),0)</f>
        <v>13680</v>
      </c>
      <c r="G24" s="7">
        <f t="shared" ref="G24:G25" si="5">G23+MAX(E24,F24)</f>
        <v>29250</v>
      </c>
      <c r="H24" s="7">
        <f t="shared" ref="H24:H32" si="6">D24-G24</f>
        <v>42750</v>
      </c>
      <c r="I24" s="22">
        <f t="shared" si="2"/>
        <v>12</v>
      </c>
      <c r="J24" s="22">
        <f>IF(I24&gt;0,D$16-SUM(I$22:I24),0)</f>
        <v>38</v>
      </c>
    </row>
    <row r="25" spans="1:11" s="3" customFormat="1" x14ac:dyDescent="0.3">
      <c r="C25" s="23">
        <f t="shared" si="3"/>
        <v>2003</v>
      </c>
      <c r="D25" s="7">
        <f t="shared" si="0"/>
        <v>72000</v>
      </c>
      <c r="E25" s="7">
        <f t="shared" si="1"/>
        <v>10687.5</v>
      </c>
      <c r="F25" s="7">
        <f t="shared" si="4"/>
        <v>13500</v>
      </c>
      <c r="G25" s="7">
        <f t="shared" si="5"/>
        <v>42750</v>
      </c>
      <c r="H25" s="7">
        <f t="shared" si="6"/>
        <v>29250</v>
      </c>
      <c r="I25" s="22">
        <f t="shared" si="2"/>
        <v>12</v>
      </c>
      <c r="J25" s="22">
        <f>IF(I25&gt;0,D$16-SUM(I$22:I25),0)</f>
        <v>26</v>
      </c>
    </row>
    <row r="26" spans="1:11" s="3" customFormat="1" x14ac:dyDescent="0.3">
      <c r="C26" s="23">
        <f t="shared" si="3"/>
        <v>2004</v>
      </c>
      <c r="D26" s="7">
        <f t="shared" si="0"/>
        <v>72000</v>
      </c>
      <c r="E26" s="7">
        <f t="shared" si="1"/>
        <v>7312.5</v>
      </c>
      <c r="F26" s="7">
        <f t="shared" si="4"/>
        <v>13500</v>
      </c>
      <c r="G26" s="7">
        <f>IF(I26&gt;0,G25+MAX(E26,F26),0)</f>
        <v>56250</v>
      </c>
      <c r="H26" s="7">
        <f t="shared" si="6"/>
        <v>15750</v>
      </c>
      <c r="I26" s="22">
        <f t="shared" si="2"/>
        <v>12</v>
      </c>
      <c r="J26" s="22">
        <f>IF(I26&gt;0,D$16-SUM(I$22:I26),0)</f>
        <v>14</v>
      </c>
    </row>
    <row r="27" spans="1:11" s="3" customFormat="1" x14ac:dyDescent="0.3">
      <c r="C27" s="23">
        <f t="shared" si="3"/>
        <v>2005</v>
      </c>
      <c r="D27" s="7">
        <f t="shared" si="0"/>
        <v>72000</v>
      </c>
      <c r="E27" s="7">
        <f t="shared" si="1"/>
        <v>3937.5</v>
      </c>
      <c r="F27" s="7">
        <f t="shared" si="4"/>
        <v>13500</v>
      </c>
      <c r="G27" s="7">
        <f t="shared" ref="G27:G32" si="7">IF(I27&gt;0,G26+MAX(E27,F27),0)</f>
        <v>69750</v>
      </c>
      <c r="H27" s="7">
        <f t="shared" si="6"/>
        <v>2250</v>
      </c>
      <c r="I27" s="22">
        <f t="shared" si="2"/>
        <v>12</v>
      </c>
      <c r="J27" s="22">
        <f>IF(I27&gt;0,D$16-SUM(I$22:I27),0)</f>
        <v>2</v>
      </c>
    </row>
    <row r="28" spans="1:11" s="3" customFormat="1" x14ac:dyDescent="0.3">
      <c r="C28" s="23">
        <f t="shared" si="3"/>
        <v>2006</v>
      </c>
      <c r="D28" s="7">
        <f t="shared" si="0"/>
        <v>72000</v>
      </c>
      <c r="E28" s="7">
        <f t="shared" si="1"/>
        <v>93.75</v>
      </c>
      <c r="F28" s="7">
        <f t="shared" si="4"/>
        <v>2250</v>
      </c>
      <c r="G28" s="7">
        <f t="shared" si="7"/>
        <v>72000</v>
      </c>
      <c r="H28" s="7">
        <f t="shared" si="6"/>
        <v>0</v>
      </c>
      <c r="I28" s="22">
        <f t="shared" si="2"/>
        <v>2</v>
      </c>
      <c r="J28" s="22">
        <f>IF(I28&gt;0,D$16-SUM(I$22:I28),0)</f>
        <v>0</v>
      </c>
    </row>
    <row r="29" spans="1:11" s="3" customFormat="1" x14ac:dyDescent="0.3">
      <c r="C29" s="23">
        <f t="shared" si="3"/>
        <v>2007</v>
      </c>
      <c r="D29" s="7">
        <f t="shared" si="0"/>
        <v>0</v>
      </c>
      <c r="E29" s="7">
        <f t="shared" si="1"/>
        <v>0</v>
      </c>
      <c r="F29" s="7">
        <f t="shared" si="4"/>
        <v>0</v>
      </c>
      <c r="G29" s="7">
        <f t="shared" si="7"/>
        <v>0</v>
      </c>
      <c r="H29" s="7">
        <f t="shared" si="6"/>
        <v>0</v>
      </c>
      <c r="I29" s="22">
        <f t="shared" si="2"/>
        <v>0</v>
      </c>
      <c r="J29" s="22">
        <f>IF(I29&gt;0,D$16-SUM(I$22:I29),0)</f>
        <v>0</v>
      </c>
    </row>
    <row r="30" spans="1:11" s="3" customFormat="1" x14ac:dyDescent="0.3">
      <c r="C30" s="23">
        <f t="shared" si="3"/>
        <v>2008</v>
      </c>
      <c r="D30" s="7">
        <f t="shared" si="0"/>
        <v>0</v>
      </c>
      <c r="E30" s="7">
        <f t="shared" si="1"/>
        <v>0</v>
      </c>
      <c r="F30" s="7">
        <f t="shared" si="4"/>
        <v>0</v>
      </c>
      <c r="G30" s="7">
        <f t="shared" si="7"/>
        <v>0</v>
      </c>
      <c r="H30" s="7">
        <f t="shared" si="6"/>
        <v>0</v>
      </c>
      <c r="I30" s="22">
        <f t="shared" si="2"/>
        <v>0</v>
      </c>
      <c r="J30" s="22">
        <f>IF(I30&gt;0,D$16-SUM(I$22:I30),0)</f>
        <v>0</v>
      </c>
    </row>
    <row r="31" spans="1:11" s="3" customFormat="1" x14ac:dyDescent="0.3">
      <c r="C31" s="23">
        <f t="shared" si="3"/>
        <v>2009</v>
      </c>
      <c r="D31" s="7">
        <f t="shared" si="0"/>
        <v>0</v>
      </c>
      <c r="E31" s="7">
        <f t="shared" si="1"/>
        <v>0</v>
      </c>
      <c r="F31" s="7">
        <f t="shared" si="4"/>
        <v>0</v>
      </c>
      <c r="G31" s="7">
        <f t="shared" si="7"/>
        <v>0</v>
      </c>
      <c r="H31" s="7">
        <f t="shared" si="6"/>
        <v>0</v>
      </c>
      <c r="I31" s="22">
        <f t="shared" si="2"/>
        <v>0</v>
      </c>
      <c r="J31" s="22">
        <f>IF(I31&gt;0,D$16-SUM(I$22:I31),0)</f>
        <v>0</v>
      </c>
    </row>
    <row r="32" spans="1:11" s="3" customFormat="1" x14ac:dyDescent="0.3">
      <c r="C32" s="23">
        <f t="shared" si="3"/>
        <v>2010</v>
      </c>
      <c r="D32" s="7">
        <f t="shared" si="0"/>
        <v>0</v>
      </c>
      <c r="E32" s="7">
        <f t="shared" si="1"/>
        <v>0</v>
      </c>
      <c r="F32" s="7">
        <f t="shared" si="4"/>
        <v>0</v>
      </c>
      <c r="G32" s="7">
        <f t="shared" si="7"/>
        <v>0</v>
      </c>
      <c r="H32" s="7">
        <f t="shared" si="6"/>
        <v>0</v>
      </c>
      <c r="I32" s="22">
        <f t="shared" si="2"/>
        <v>0</v>
      </c>
      <c r="J32" s="22">
        <f>IF(I32&gt;0,D$16-SUM(I$22:I32),0)</f>
        <v>0</v>
      </c>
    </row>
    <row r="33" spans="2:10" s="3" customFormat="1" x14ac:dyDescent="0.3">
      <c r="D33" s="4"/>
    </row>
    <row r="34" spans="2:10" s="3" customFormat="1" x14ac:dyDescent="0.3">
      <c r="D34" s="4"/>
    </row>
    <row r="35" spans="2:10" s="3" customFormat="1" x14ac:dyDescent="0.3">
      <c r="B35" s="5" t="s">
        <v>22</v>
      </c>
      <c r="D35" s="4"/>
    </row>
    <row r="36" spans="2:10" s="3" customFormat="1" x14ac:dyDescent="0.3">
      <c r="B36" s="5"/>
      <c r="D36" s="4"/>
    </row>
    <row r="37" spans="2:10" s="3" customFormat="1" x14ac:dyDescent="0.3">
      <c r="B37" s="7"/>
      <c r="C37" s="8" t="s">
        <v>3</v>
      </c>
      <c r="D37" s="9">
        <v>2700</v>
      </c>
      <c r="E37" s="7"/>
      <c r="F37" s="7"/>
      <c r="G37" s="7"/>
      <c r="H37" s="7"/>
      <c r="I37" s="7"/>
      <c r="J37" s="7"/>
    </row>
    <row r="38" spans="2:10" s="3" customFormat="1" x14ac:dyDescent="0.3">
      <c r="B38" s="10"/>
      <c r="C38" s="6" t="s">
        <v>4</v>
      </c>
      <c r="D38" s="11">
        <v>38241</v>
      </c>
      <c r="E38" s="10"/>
      <c r="F38" s="10"/>
      <c r="G38" s="10"/>
      <c r="H38" s="10"/>
      <c r="I38" s="10"/>
      <c r="J38" s="10"/>
    </row>
    <row r="39" spans="2:10" s="3" customFormat="1" x14ac:dyDescent="0.3">
      <c r="B39" s="10"/>
      <c r="C39" s="6" t="s">
        <v>7</v>
      </c>
      <c r="D39" s="13">
        <f>D11</f>
        <v>38799</v>
      </c>
      <c r="E39" s="10"/>
      <c r="F39" s="10"/>
      <c r="G39" s="10"/>
      <c r="H39" s="10"/>
      <c r="I39" s="10"/>
      <c r="J39" s="10"/>
    </row>
    <row r="40" spans="2:10" s="3" customFormat="1" x14ac:dyDescent="0.3">
      <c r="B40" s="14"/>
      <c r="C40" s="8" t="s">
        <v>9</v>
      </c>
      <c r="D40" s="14">
        <f>D13</f>
        <v>0.25</v>
      </c>
      <c r="E40" s="14"/>
      <c r="F40" s="14"/>
      <c r="G40" s="14"/>
      <c r="H40" s="14"/>
      <c r="I40" s="14"/>
      <c r="J40" s="14"/>
    </row>
    <row r="41" spans="2:10" s="3" customFormat="1" x14ac:dyDescent="0.3">
      <c r="B41" s="14"/>
      <c r="C41" s="8"/>
      <c r="D41" s="14"/>
      <c r="E41" s="14"/>
      <c r="F41" s="14"/>
      <c r="G41" s="14"/>
      <c r="H41" s="14"/>
      <c r="I41" s="14"/>
      <c r="J41" s="14"/>
    </row>
    <row r="42" spans="2:10" s="3" customFormat="1" x14ac:dyDescent="0.3">
      <c r="B42" s="10"/>
      <c r="C42" s="6" t="s">
        <v>10</v>
      </c>
      <c r="D42" s="10">
        <f>13-MONTH(D38)</f>
        <v>4</v>
      </c>
      <c r="E42" s="10"/>
      <c r="F42" s="10"/>
      <c r="G42" s="10"/>
      <c r="H42" s="10"/>
      <c r="I42" s="10"/>
      <c r="J42" s="10"/>
    </row>
    <row r="43" spans="2:10" s="3" customFormat="1" x14ac:dyDescent="0.3">
      <c r="B43" s="10"/>
      <c r="C43" s="6" t="s">
        <v>11</v>
      </c>
      <c r="D43" s="10">
        <f>D16-(MONTH(D38)-MONTH(D8))-((YEAR(D38)-YEAR(D8))*12)</f>
        <v>18</v>
      </c>
      <c r="E43" s="10"/>
      <c r="F43" s="10"/>
      <c r="G43" s="10"/>
      <c r="H43" s="10"/>
      <c r="I43" s="10"/>
      <c r="J43" s="10"/>
    </row>
    <row r="44" spans="2:10" s="3" customFormat="1" x14ac:dyDescent="0.3">
      <c r="B44" s="10"/>
      <c r="C44" s="6" t="s">
        <v>12</v>
      </c>
      <c r="D44" s="10">
        <f>MONTH(D39)-1</f>
        <v>2</v>
      </c>
      <c r="E44" s="10"/>
      <c r="F44" s="10"/>
      <c r="G44" s="10"/>
      <c r="H44" s="10"/>
      <c r="I44" s="10"/>
      <c r="J44" s="10"/>
    </row>
    <row r="45" spans="2:10" s="3" customFormat="1" x14ac:dyDescent="0.3">
      <c r="B45" s="8"/>
      <c r="C45" s="16"/>
      <c r="D45" s="8"/>
      <c r="E45" s="8"/>
      <c r="F45" s="8"/>
      <c r="G45" s="8"/>
      <c r="H45" s="8"/>
      <c r="I45" s="8"/>
      <c r="J45" s="8"/>
    </row>
    <row r="46" spans="2:10" s="3" customFormat="1" ht="28.8" x14ac:dyDescent="0.3">
      <c r="C46" s="17" t="s">
        <v>14</v>
      </c>
      <c r="D46" s="18" t="s">
        <v>15</v>
      </c>
      <c r="E46" s="19" t="s">
        <v>16</v>
      </c>
      <c r="F46" s="19" t="s">
        <v>17</v>
      </c>
      <c r="G46" s="18" t="s">
        <v>18</v>
      </c>
      <c r="H46" s="18" t="s">
        <v>19</v>
      </c>
      <c r="I46" s="20" t="s">
        <v>20</v>
      </c>
      <c r="J46" s="20" t="s">
        <v>21</v>
      </c>
    </row>
    <row r="47" spans="2:10" s="3" customFormat="1" x14ac:dyDescent="0.3">
      <c r="C47" s="21">
        <v>2000</v>
      </c>
      <c r="D47" s="7">
        <f>IF(AND(C47&gt;=YEAR(D$38),C47&lt;=YEAR(D$39)),D$37,0)</f>
        <v>0</v>
      </c>
      <c r="E47" s="7">
        <f>IF(I47&gt;0,(D47-G46)*D$40*I47/12,0)</f>
        <v>0</v>
      </c>
      <c r="F47" s="7">
        <f>IF(I47&gt;0,(D47-G46)*I47/(I47+J47),0)</f>
        <v>0</v>
      </c>
      <c r="G47" s="7">
        <f>MAX(E47,F47)</f>
        <v>0</v>
      </c>
      <c r="H47" s="7">
        <f>D47-G47</f>
        <v>0</v>
      </c>
      <c r="I47" s="22">
        <f t="shared" ref="I47:I57" si="8">IF(AND(C47&gt;=YEAR(D$38),C47&lt;=YEAR(D$39)),12,0)-IF(YEAR(D$38)=C47,12-D$42,0)-IF(YEAR(D$39)=C47,12-D$44,0)</f>
        <v>0</v>
      </c>
      <c r="J47" s="22">
        <f>IF(I47&gt;0,D$43-SUM(I$47:I47),0)</f>
        <v>0</v>
      </c>
    </row>
    <row r="48" spans="2:10" s="3" customFormat="1" x14ac:dyDescent="0.3">
      <c r="C48" s="23">
        <f>C47+1</f>
        <v>2001</v>
      </c>
      <c r="D48" s="7">
        <f>IF(AND(C48&gt;=YEAR(D$38),C48&lt;=YEAR(D$39)),D$37,0)</f>
        <v>0</v>
      </c>
      <c r="E48" s="7">
        <f>IF(I48&gt;0,(D48-G47)*D$40*I48/12,0)</f>
        <v>0</v>
      </c>
      <c r="F48" s="7">
        <f>IF(I48&gt;0,(D48-G47)*I48/(I48+J48),0)</f>
        <v>0</v>
      </c>
      <c r="G48" s="7">
        <f>G47+MAX(E48,F48)</f>
        <v>0</v>
      </c>
      <c r="H48" s="7">
        <f>D48-G48</f>
        <v>0</v>
      </c>
      <c r="I48" s="22">
        <f t="shared" si="8"/>
        <v>0</v>
      </c>
      <c r="J48" s="22">
        <f>IF(I48&gt;0,D$43-SUM(I$47:I48),0)</f>
        <v>0</v>
      </c>
    </row>
    <row r="49" spans="2:10" s="3" customFormat="1" x14ac:dyDescent="0.3">
      <c r="C49" s="23">
        <f t="shared" ref="C49:C57" si="9">C48+1</f>
        <v>2002</v>
      </c>
      <c r="D49" s="7">
        <f t="shared" ref="D49:D57" si="10">IF(AND(C49&gt;=YEAR(D$38),C49&lt;=YEAR(D$39)),D$37,0)</f>
        <v>0</v>
      </c>
      <c r="E49" s="7">
        <f t="shared" ref="E49:E57" si="11">IF(I49&gt;0,(D49-G48)*D$40*I49/12,0)</f>
        <v>0</v>
      </c>
      <c r="F49" s="7">
        <f t="shared" ref="F49:F57" si="12">IF(I49&gt;0,(D49-G48)*I49/(I49+J49),0)</f>
        <v>0</v>
      </c>
      <c r="G49" s="7">
        <f t="shared" ref="G49:G50" si="13">G48+MAX(E49,F49)</f>
        <v>0</v>
      </c>
      <c r="H49" s="7">
        <f t="shared" ref="H49:H57" si="14">D49-G49</f>
        <v>0</v>
      </c>
      <c r="I49" s="22">
        <f t="shared" si="8"/>
        <v>0</v>
      </c>
      <c r="J49" s="22">
        <f>IF(I49&gt;0,D$43-SUM(I$47:I49),0)</f>
        <v>0</v>
      </c>
    </row>
    <row r="50" spans="2:10" s="3" customFormat="1" x14ac:dyDescent="0.3">
      <c r="C50" s="23">
        <f t="shared" si="9"/>
        <v>2003</v>
      </c>
      <c r="D50" s="7">
        <f t="shared" si="10"/>
        <v>0</v>
      </c>
      <c r="E50" s="7">
        <f t="shared" si="11"/>
        <v>0</v>
      </c>
      <c r="F50" s="7">
        <f t="shared" si="12"/>
        <v>0</v>
      </c>
      <c r="G50" s="7">
        <f t="shared" si="13"/>
        <v>0</v>
      </c>
      <c r="H50" s="7">
        <f t="shared" si="14"/>
        <v>0</v>
      </c>
      <c r="I50" s="22">
        <f t="shared" si="8"/>
        <v>0</v>
      </c>
      <c r="J50" s="22">
        <f>IF(I50&gt;0,D$43-SUM(I$47:I50),0)</f>
        <v>0</v>
      </c>
    </row>
    <row r="51" spans="2:10" s="3" customFormat="1" x14ac:dyDescent="0.3">
      <c r="C51" s="23">
        <f t="shared" si="9"/>
        <v>2004</v>
      </c>
      <c r="D51" s="7">
        <f t="shared" si="10"/>
        <v>2700</v>
      </c>
      <c r="E51" s="7">
        <f t="shared" si="11"/>
        <v>225</v>
      </c>
      <c r="F51" s="7">
        <f t="shared" si="12"/>
        <v>600</v>
      </c>
      <c r="G51" s="7">
        <f>IF(I51&gt;0,G50+MAX(E51,F51),0)</f>
        <v>600</v>
      </c>
      <c r="H51" s="7">
        <f t="shared" si="14"/>
        <v>2100</v>
      </c>
      <c r="I51" s="22">
        <f t="shared" si="8"/>
        <v>4</v>
      </c>
      <c r="J51" s="22">
        <f>IF(I51&gt;0,D$43-SUM(I$47:I51),0)</f>
        <v>14</v>
      </c>
    </row>
    <row r="52" spans="2:10" s="3" customFormat="1" x14ac:dyDescent="0.3">
      <c r="C52" s="23">
        <f t="shared" si="9"/>
        <v>2005</v>
      </c>
      <c r="D52" s="7">
        <f t="shared" si="10"/>
        <v>2700</v>
      </c>
      <c r="E52" s="7">
        <f t="shared" si="11"/>
        <v>525</v>
      </c>
      <c r="F52" s="7">
        <f t="shared" si="12"/>
        <v>1800</v>
      </c>
      <c r="G52" s="7">
        <f t="shared" ref="G52:G57" si="15">IF(I52&gt;0,G51+MAX(E52,F52),0)</f>
        <v>2400</v>
      </c>
      <c r="H52" s="7">
        <f t="shared" si="14"/>
        <v>300</v>
      </c>
      <c r="I52" s="22">
        <f t="shared" si="8"/>
        <v>12</v>
      </c>
      <c r="J52" s="22">
        <f>IF(I52&gt;0,D$43-SUM(I$47:I52),0)</f>
        <v>2</v>
      </c>
    </row>
    <row r="53" spans="2:10" s="3" customFormat="1" x14ac:dyDescent="0.3">
      <c r="C53" s="23">
        <f t="shared" si="9"/>
        <v>2006</v>
      </c>
      <c r="D53" s="7">
        <f t="shared" si="10"/>
        <v>2700</v>
      </c>
      <c r="E53" s="7">
        <f t="shared" si="11"/>
        <v>12.5</v>
      </c>
      <c r="F53" s="7">
        <f t="shared" si="12"/>
        <v>300</v>
      </c>
      <c r="G53" s="7">
        <f t="shared" si="15"/>
        <v>2700</v>
      </c>
      <c r="H53" s="7">
        <f t="shared" si="14"/>
        <v>0</v>
      </c>
      <c r="I53" s="22">
        <f t="shared" si="8"/>
        <v>2</v>
      </c>
      <c r="J53" s="22">
        <f>IF(I53&gt;0,D$43-SUM(I$47:I53),0)</f>
        <v>0</v>
      </c>
    </row>
    <row r="54" spans="2:10" s="3" customFormat="1" x14ac:dyDescent="0.3">
      <c r="C54" s="23">
        <f t="shared" si="9"/>
        <v>2007</v>
      </c>
      <c r="D54" s="7">
        <f t="shared" si="10"/>
        <v>0</v>
      </c>
      <c r="E54" s="7">
        <f t="shared" si="11"/>
        <v>0</v>
      </c>
      <c r="F54" s="7">
        <f t="shared" si="12"/>
        <v>0</v>
      </c>
      <c r="G54" s="7">
        <f t="shared" si="15"/>
        <v>0</v>
      </c>
      <c r="H54" s="7">
        <f t="shared" si="14"/>
        <v>0</v>
      </c>
      <c r="I54" s="22">
        <f t="shared" si="8"/>
        <v>0</v>
      </c>
      <c r="J54" s="22">
        <f>IF(I54&gt;0,D$43-SUM(I$47:I54),0)</f>
        <v>0</v>
      </c>
    </row>
    <row r="55" spans="2:10" s="3" customFormat="1" x14ac:dyDescent="0.3">
      <c r="C55" s="23">
        <f t="shared" si="9"/>
        <v>2008</v>
      </c>
      <c r="D55" s="7">
        <f t="shared" si="10"/>
        <v>0</v>
      </c>
      <c r="E55" s="7">
        <f t="shared" si="11"/>
        <v>0</v>
      </c>
      <c r="F55" s="7">
        <f t="shared" si="12"/>
        <v>0</v>
      </c>
      <c r="G55" s="7">
        <f t="shared" si="15"/>
        <v>0</v>
      </c>
      <c r="H55" s="7">
        <f t="shared" si="14"/>
        <v>0</v>
      </c>
      <c r="I55" s="22">
        <f t="shared" si="8"/>
        <v>0</v>
      </c>
      <c r="J55" s="22">
        <f>IF(I55&gt;0,D$43-SUM(I$47:I55),0)</f>
        <v>0</v>
      </c>
    </row>
    <row r="56" spans="2:10" s="3" customFormat="1" x14ac:dyDescent="0.3">
      <c r="C56" s="23">
        <f t="shared" si="9"/>
        <v>2009</v>
      </c>
      <c r="D56" s="7">
        <f t="shared" si="10"/>
        <v>0</v>
      </c>
      <c r="E56" s="7">
        <f t="shared" si="11"/>
        <v>0</v>
      </c>
      <c r="F56" s="7">
        <f t="shared" si="12"/>
        <v>0</v>
      </c>
      <c r="G56" s="7">
        <f t="shared" si="15"/>
        <v>0</v>
      </c>
      <c r="H56" s="7">
        <f t="shared" si="14"/>
        <v>0</v>
      </c>
      <c r="I56" s="22">
        <f t="shared" si="8"/>
        <v>0</v>
      </c>
      <c r="J56" s="22">
        <f>IF(I56&gt;0,D$43-SUM(I$47:I56),0)</f>
        <v>0</v>
      </c>
    </row>
    <row r="57" spans="2:10" s="3" customFormat="1" x14ac:dyDescent="0.3">
      <c r="C57" s="23">
        <f t="shared" si="9"/>
        <v>2010</v>
      </c>
      <c r="D57" s="7">
        <f t="shared" si="10"/>
        <v>0</v>
      </c>
      <c r="E57" s="7">
        <f t="shared" si="11"/>
        <v>0</v>
      </c>
      <c r="F57" s="7">
        <f t="shared" si="12"/>
        <v>0</v>
      </c>
      <c r="G57" s="7">
        <f t="shared" si="15"/>
        <v>0</v>
      </c>
      <c r="H57" s="7">
        <f t="shared" si="14"/>
        <v>0</v>
      </c>
      <c r="I57" s="22">
        <f t="shared" si="8"/>
        <v>0</v>
      </c>
      <c r="J57" s="22">
        <f>IF(I57&gt;0,D$43-SUM(I$47:I57),0)</f>
        <v>0</v>
      </c>
    </row>
    <row r="58" spans="2:10" s="3" customFormat="1" x14ac:dyDescent="0.3">
      <c r="D58" s="4"/>
    </row>
    <row r="59" spans="2:10" s="3" customFormat="1" x14ac:dyDescent="0.3">
      <c r="D59" s="4"/>
    </row>
    <row r="60" spans="2:10" s="3" customFormat="1" x14ac:dyDescent="0.3">
      <c r="B60" s="5" t="s">
        <v>23</v>
      </c>
      <c r="D60" s="4"/>
    </row>
    <row r="61" spans="2:10" s="3" customFormat="1" x14ac:dyDescent="0.3">
      <c r="D61" s="4"/>
    </row>
    <row r="62" spans="2:10" s="3" customFormat="1" ht="28.8" x14ac:dyDescent="0.3">
      <c r="C62" s="17" t="s">
        <v>14</v>
      </c>
      <c r="D62" s="18" t="s">
        <v>15</v>
      </c>
      <c r="E62" s="19"/>
      <c r="F62" s="19"/>
      <c r="G62" s="18" t="s">
        <v>18</v>
      </c>
      <c r="H62" s="18" t="s">
        <v>19</v>
      </c>
      <c r="I62" s="20"/>
      <c r="J62" s="20"/>
    </row>
    <row r="63" spans="2:10" s="3" customFormat="1" x14ac:dyDescent="0.3">
      <c r="C63" s="23">
        <f>C48</f>
        <v>2001</v>
      </c>
      <c r="D63" s="7">
        <f t="shared" ref="D63:D72" si="16">D23+D48</f>
        <v>72000</v>
      </c>
      <c r="E63" s="7"/>
      <c r="F63" s="7"/>
      <c r="G63" s="7">
        <f t="shared" ref="G63:H72" si="17">G23+G48</f>
        <v>15000</v>
      </c>
      <c r="H63" s="7">
        <f t="shared" si="17"/>
        <v>57000</v>
      </c>
      <c r="I63" s="22"/>
      <c r="J63" s="22"/>
    </row>
    <row r="64" spans="2:10" s="3" customFormat="1" x14ac:dyDescent="0.3">
      <c r="C64" s="23">
        <f t="shared" ref="C64:C72" si="18">C49</f>
        <v>2002</v>
      </c>
      <c r="D64" s="7">
        <f t="shared" si="16"/>
        <v>72000</v>
      </c>
      <c r="E64" s="7"/>
      <c r="F64" s="7"/>
      <c r="G64" s="7">
        <f t="shared" si="17"/>
        <v>29250</v>
      </c>
      <c r="H64" s="7">
        <f t="shared" si="17"/>
        <v>42750</v>
      </c>
      <c r="I64" s="22"/>
      <c r="J64" s="22"/>
    </row>
    <row r="65" spans="3:10" s="3" customFormat="1" x14ac:dyDescent="0.3">
      <c r="C65" s="23">
        <f t="shared" si="18"/>
        <v>2003</v>
      </c>
      <c r="D65" s="7">
        <f t="shared" si="16"/>
        <v>72000</v>
      </c>
      <c r="E65" s="7"/>
      <c r="F65" s="7"/>
      <c r="G65" s="7">
        <f t="shared" si="17"/>
        <v>42750</v>
      </c>
      <c r="H65" s="7">
        <f t="shared" si="17"/>
        <v>29250</v>
      </c>
      <c r="I65" s="22"/>
      <c r="J65" s="22"/>
    </row>
    <row r="66" spans="3:10" s="3" customFormat="1" x14ac:dyDescent="0.3">
      <c r="C66" s="23">
        <f t="shared" si="18"/>
        <v>2004</v>
      </c>
      <c r="D66" s="7">
        <f t="shared" si="16"/>
        <v>74700</v>
      </c>
      <c r="E66" s="7"/>
      <c r="F66" s="7"/>
      <c r="G66" s="7">
        <f t="shared" si="17"/>
        <v>56850</v>
      </c>
      <c r="H66" s="7">
        <f t="shared" si="17"/>
        <v>17850</v>
      </c>
      <c r="I66" s="22"/>
      <c r="J66" s="22"/>
    </row>
    <row r="67" spans="3:10" s="3" customFormat="1" x14ac:dyDescent="0.3">
      <c r="C67" s="23">
        <f t="shared" si="18"/>
        <v>2005</v>
      </c>
      <c r="D67" s="7">
        <f t="shared" si="16"/>
        <v>74700</v>
      </c>
      <c r="E67" s="7"/>
      <c r="F67" s="7"/>
      <c r="G67" s="7">
        <f t="shared" si="17"/>
        <v>72150</v>
      </c>
      <c r="H67" s="7">
        <f t="shared" si="17"/>
        <v>2550</v>
      </c>
      <c r="I67" s="22"/>
      <c r="J67" s="22"/>
    </row>
    <row r="68" spans="3:10" s="3" customFormat="1" x14ac:dyDescent="0.3">
      <c r="C68" s="23">
        <f t="shared" si="18"/>
        <v>2006</v>
      </c>
      <c r="D68" s="7">
        <f t="shared" si="16"/>
        <v>74700</v>
      </c>
      <c r="E68" s="7"/>
      <c r="F68" s="7"/>
      <c r="G68" s="7">
        <f t="shared" si="17"/>
        <v>74700</v>
      </c>
      <c r="H68" s="7">
        <f t="shared" si="17"/>
        <v>0</v>
      </c>
      <c r="I68" s="22"/>
      <c r="J68" s="22"/>
    </row>
    <row r="69" spans="3:10" s="3" customFormat="1" x14ac:dyDescent="0.3">
      <c r="C69" s="23">
        <f t="shared" si="18"/>
        <v>2007</v>
      </c>
      <c r="D69" s="7">
        <f t="shared" si="16"/>
        <v>0</v>
      </c>
      <c r="E69" s="7"/>
      <c r="F69" s="7"/>
      <c r="G69" s="7">
        <f t="shared" si="17"/>
        <v>0</v>
      </c>
      <c r="H69" s="7">
        <f t="shared" si="17"/>
        <v>0</v>
      </c>
      <c r="I69" s="22"/>
      <c r="J69" s="22"/>
    </row>
    <row r="70" spans="3:10" s="3" customFormat="1" x14ac:dyDescent="0.3">
      <c r="C70" s="23">
        <f t="shared" si="18"/>
        <v>2008</v>
      </c>
      <c r="D70" s="7">
        <f t="shared" si="16"/>
        <v>0</v>
      </c>
      <c r="E70" s="7"/>
      <c r="F70" s="7"/>
      <c r="G70" s="7">
        <f t="shared" si="17"/>
        <v>0</v>
      </c>
      <c r="H70" s="7">
        <f t="shared" si="17"/>
        <v>0</v>
      </c>
      <c r="I70" s="22"/>
      <c r="J70" s="22"/>
    </row>
    <row r="71" spans="3:10" s="3" customFormat="1" x14ac:dyDescent="0.3">
      <c r="C71" s="23">
        <f t="shared" si="18"/>
        <v>2009</v>
      </c>
      <c r="D71" s="7">
        <f t="shared" si="16"/>
        <v>0</v>
      </c>
      <c r="E71" s="7"/>
      <c r="F71" s="7"/>
      <c r="G71" s="7">
        <f t="shared" si="17"/>
        <v>0</v>
      </c>
      <c r="H71" s="7">
        <f t="shared" si="17"/>
        <v>0</v>
      </c>
      <c r="I71" s="22"/>
      <c r="J71" s="22"/>
    </row>
    <row r="72" spans="3:10" s="3" customFormat="1" x14ac:dyDescent="0.3">
      <c r="C72" s="23">
        <f t="shared" si="18"/>
        <v>2010</v>
      </c>
      <c r="D72" s="7">
        <f t="shared" si="16"/>
        <v>0</v>
      </c>
      <c r="E72" s="7"/>
      <c r="F72" s="7"/>
      <c r="G72" s="7">
        <f t="shared" si="17"/>
        <v>0</v>
      </c>
      <c r="H72" s="7">
        <f t="shared" si="17"/>
        <v>0</v>
      </c>
      <c r="I72" s="22"/>
      <c r="J72" s="22"/>
    </row>
    <row r="73" spans="3:10" s="3" customFormat="1" x14ac:dyDescent="0.3">
      <c r="D73" s="4"/>
    </row>
    <row r="74" spans="3:10" s="3" customFormat="1" x14ac:dyDescent="0.3">
      <c r="D74" s="4"/>
    </row>
    <row r="75" spans="3:10" s="3" customFormat="1" x14ac:dyDescent="0.3">
      <c r="D75" s="4"/>
    </row>
    <row r="76" spans="3:10" s="3" customFormat="1" x14ac:dyDescent="0.3">
      <c r="D76" s="4"/>
    </row>
    <row r="77" spans="3:10" s="3" customFormat="1" x14ac:dyDescent="0.3">
      <c r="D77" s="4"/>
    </row>
    <row r="78" spans="3:10" s="3" customFormat="1" x14ac:dyDescent="0.3">
      <c r="D78" s="4"/>
    </row>
    <row r="79" spans="3:10" s="3" customFormat="1" x14ac:dyDescent="0.3">
      <c r="D79" s="4"/>
    </row>
    <row r="80" spans="3:10" s="3" customFormat="1" x14ac:dyDescent="0.3">
      <c r="D80" s="4"/>
    </row>
    <row r="81" spans="4:4" s="3" customFormat="1" x14ac:dyDescent="0.3">
      <c r="D81" s="4"/>
    </row>
    <row r="82" spans="4:4" s="3" customFormat="1" x14ac:dyDescent="0.3">
      <c r="D82" s="4"/>
    </row>
    <row r="83" spans="4:4" s="3" customFormat="1" x14ac:dyDescent="0.3">
      <c r="D83" s="4"/>
    </row>
    <row r="84" spans="4:4" s="3" customFormat="1" x14ac:dyDescent="0.3">
      <c r="D84" s="4"/>
    </row>
    <row r="85" spans="4:4" s="3" customFormat="1" x14ac:dyDescent="0.3">
      <c r="D85" s="4"/>
    </row>
    <row r="86" spans="4:4" s="3" customFormat="1" x14ac:dyDescent="0.3">
      <c r="D86" s="4"/>
    </row>
    <row r="87" spans="4:4" s="3" customFormat="1" x14ac:dyDescent="0.3">
      <c r="D87" s="4"/>
    </row>
    <row r="88" spans="4:4" s="3" customFormat="1" x14ac:dyDescent="0.3">
      <c r="D88" s="4"/>
    </row>
    <row r="89" spans="4:4" s="3" customFormat="1" x14ac:dyDescent="0.3">
      <c r="D89" s="4"/>
    </row>
    <row r="90" spans="4:4" s="3" customFormat="1" x14ac:dyDescent="0.3">
      <c r="D90" s="4"/>
    </row>
    <row r="91" spans="4:4" s="3" customFormat="1" x14ac:dyDescent="0.3">
      <c r="D91" s="4"/>
    </row>
    <row r="92" spans="4:4" s="3" customFormat="1" x14ac:dyDescent="0.3">
      <c r="D92" s="4"/>
    </row>
    <row r="93" spans="4:4" s="3" customFormat="1" x14ac:dyDescent="0.3">
      <c r="D93" s="4"/>
    </row>
    <row r="94" spans="4:4" s="3" customFormat="1" x14ac:dyDescent="0.3">
      <c r="D94" s="4"/>
    </row>
    <row r="95" spans="4:4" s="3" customFormat="1" x14ac:dyDescent="0.3">
      <c r="D95" s="4"/>
    </row>
    <row r="96" spans="4:4" s="3" customFormat="1" x14ac:dyDescent="0.3">
      <c r="D96" s="4"/>
    </row>
    <row r="97" spans="4:4" s="3" customFormat="1" x14ac:dyDescent="0.3">
      <c r="D97" s="4"/>
    </row>
    <row r="98" spans="4:4" s="3" customFormat="1" x14ac:dyDescent="0.3">
      <c r="D98" s="4"/>
    </row>
    <row r="99" spans="4:4" s="3" customFormat="1" x14ac:dyDescent="0.3">
      <c r="D99" s="4"/>
    </row>
    <row r="100" spans="4:4" s="3" customFormat="1" x14ac:dyDescent="0.3">
      <c r="D100" s="4"/>
    </row>
    <row r="101" spans="4:4" s="3" customFormat="1" x14ac:dyDescent="0.3">
      <c r="D101" s="4"/>
    </row>
    <row r="102" spans="4:4" s="3" customFormat="1" x14ac:dyDescent="0.3">
      <c r="D102" s="4"/>
    </row>
    <row r="103" spans="4:4" s="3" customFormat="1" x14ac:dyDescent="0.3">
      <c r="D103" s="4"/>
    </row>
    <row r="104" spans="4:4" s="3" customFormat="1" x14ac:dyDescent="0.3">
      <c r="D104" s="4"/>
    </row>
    <row r="105" spans="4:4" s="3" customFormat="1" x14ac:dyDescent="0.3">
      <c r="D105" s="4"/>
    </row>
    <row r="106" spans="4:4" s="3" customFormat="1" x14ac:dyDescent="0.3">
      <c r="D106" s="4"/>
    </row>
    <row r="107" spans="4:4" s="3" customFormat="1" x14ac:dyDescent="0.3">
      <c r="D107" s="4"/>
    </row>
    <row r="108" spans="4:4" s="3" customFormat="1" x14ac:dyDescent="0.3">
      <c r="D108" s="4"/>
    </row>
    <row r="109" spans="4:4" s="3" customFormat="1" x14ac:dyDescent="0.3">
      <c r="D109" s="4"/>
    </row>
    <row r="110" spans="4:4" s="3" customFormat="1" x14ac:dyDescent="0.3">
      <c r="D110" s="4"/>
    </row>
    <row r="111" spans="4:4" s="3" customFormat="1" x14ac:dyDescent="0.3">
      <c r="D111" s="4"/>
    </row>
    <row r="112" spans="4:4" s="3" customFormat="1" x14ac:dyDescent="0.3">
      <c r="D112" s="4"/>
    </row>
    <row r="113" spans="4:4" s="3" customFormat="1" x14ac:dyDescent="0.3">
      <c r="D113" s="4"/>
    </row>
    <row r="114" spans="4:4" s="3" customFormat="1" x14ac:dyDescent="0.3">
      <c r="D114" s="4"/>
    </row>
    <row r="115" spans="4:4" s="3" customFormat="1" x14ac:dyDescent="0.3">
      <c r="D115" s="4"/>
    </row>
    <row r="116" spans="4:4" s="3" customFormat="1" x14ac:dyDescent="0.3">
      <c r="D116" s="4"/>
    </row>
    <row r="117" spans="4:4" s="3" customFormat="1" x14ac:dyDescent="0.3">
      <c r="D117" s="4"/>
    </row>
    <row r="118" spans="4:4" s="3" customFormat="1" x14ac:dyDescent="0.3">
      <c r="D118" s="4"/>
    </row>
    <row r="119" spans="4:4" s="3" customFormat="1" x14ac:dyDescent="0.3">
      <c r="D119" s="4"/>
    </row>
    <row r="120" spans="4:4" s="3" customFormat="1" x14ac:dyDescent="0.3">
      <c r="D120" s="4"/>
    </row>
    <row r="121" spans="4:4" s="3" customFormat="1" x14ac:dyDescent="0.3">
      <c r="D121" s="4"/>
    </row>
    <row r="122" spans="4:4" s="3" customFormat="1" x14ac:dyDescent="0.3">
      <c r="D122" s="4"/>
    </row>
    <row r="123" spans="4:4" s="3" customFormat="1" x14ac:dyDescent="0.3">
      <c r="D123" s="4"/>
    </row>
    <row r="124" spans="4:4" s="3" customFormat="1" x14ac:dyDescent="0.3">
      <c r="D124" s="4"/>
    </row>
    <row r="125" spans="4:4" s="3" customFormat="1" x14ac:dyDescent="0.3">
      <c r="D125" s="4"/>
    </row>
    <row r="126" spans="4:4" s="3" customFormat="1" x14ac:dyDescent="0.3">
      <c r="D126" s="4"/>
    </row>
    <row r="127" spans="4:4" s="3" customFormat="1" x14ac:dyDescent="0.3">
      <c r="D127" s="4"/>
    </row>
    <row r="128" spans="4:4" s="3" customFormat="1" x14ac:dyDescent="0.3">
      <c r="D128" s="4"/>
    </row>
    <row r="129" spans="4:4" s="3" customFormat="1" x14ac:dyDescent="0.3">
      <c r="D129" s="4"/>
    </row>
    <row r="130" spans="4:4" s="3" customFormat="1" x14ac:dyDescent="0.3">
      <c r="D130" s="4"/>
    </row>
    <row r="131" spans="4:4" s="3" customFormat="1" x14ac:dyDescent="0.3">
      <c r="D131" s="4"/>
    </row>
    <row r="132" spans="4:4" s="3" customFormat="1" x14ac:dyDescent="0.3">
      <c r="D132" s="4"/>
    </row>
    <row r="133" spans="4:4" s="3" customFormat="1" x14ac:dyDescent="0.3">
      <c r="D133" s="4"/>
    </row>
    <row r="134" spans="4:4" s="3" customFormat="1" x14ac:dyDescent="0.3">
      <c r="D134" s="4"/>
    </row>
    <row r="135" spans="4:4" s="3" customFormat="1" x14ac:dyDescent="0.3">
      <c r="D135" s="4"/>
    </row>
    <row r="136" spans="4:4" s="3" customFormat="1" x14ac:dyDescent="0.3">
      <c r="D136" s="4"/>
    </row>
    <row r="137" spans="4:4" s="3" customFormat="1" x14ac:dyDescent="0.3">
      <c r="D137" s="4"/>
    </row>
    <row r="138" spans="4:4" s="3" customFormat="1" x14ac:dyDescent="0.3">
      <c r="D138" s="4"/>
    </row>
    <row r="139" spans="4:4" s="3" customFormat="1" x14ac:dyDescent="0.3">
      <c r="D139" s="4"/>
    </row>
    <row r="140" spans="4:4" s="3" customFormat="1" x14ac:dyDescent="0.3">
      <c r="D140" s="4"/>
    </row>
    <row r="141" spans="4:4" s="3" customFormat="1" x14ac:dyDescent="0.3">
      <c r="D141" s="4"/>
    </row>
    <row r="142" spans="4:4" s="3" customFormat="1" x14ac:dyDescent="0.3">
      <c r="D142" s="4"/>
    </row>
    <row r="143" spans="4:4" s="3" customFormat="1" x14ac:dyDescent="0.3">
      <c r="D143" s="4"/>
    </row>
    <row r="144" spans="4:4" s="3" customFormat="1" x14ac:dyDescent="0.3">
      <c r="D144" s="4"/>
    </row>
    <row r="145" spans="4:4" s="3" customFormat="1" x14ac:dyDescent="0.3">
      <c r="D145" s="4"/>
    </row>
    <row r="146" spans="4:4" s="3" customFormat="1" x14ac:dyDescent="0.3">
      <c r="D146" s="4"/>
    </row>
    <row r="147" spans="4:4" s="3" customFormat="1" x14ac:dyDescent="0.3">
      <c r="D147" s="4"/>
    </row>
    <row r="148" spans="4:4" s="3" customFormat="1" x14ac:dyDescent="0.3">
      <c r="D148" s="4"/>
    </row>
    <row r="149" spans="4:4" s="3" customFormat="1" x14ac:dyDescent="0.3">
      <c r="D149" s="4"/>
    </row>
    <row r="150" spans="4:4" s="3" customFormat="1" x14ac:dyDescent="0.3">
      <c r="D150" s="4"/>
    </row>
    <row r="151" spans="4:4" s="3" customFormat="1" x14ac:dyDescent="0.3">
      <c r="D151" s="4"/>
    </row>
    <row r="152" spans="4:4" s="3" customFormat="1" x14ac:dyDescent="0.3">
      <c r="D152" s="4"/>
    </row>
    <row r="153" spans="4:4" s="3" customFormat="1" x14ac:dyDescent="0.3">
      <c r="D153" s="4"/>
    </row>
    <row r="154" spans="4:4" s="3" customFormat="1" x14ac:dyDescent="0.3">
      <c r="D154" s="4"/>
    </row>
    <row r="155" spans="4:4" s="3" customFormat="1" x14ac:dyDescent="0.3">
      <c r="D155" s="4"/>
    </row>
    <row r="156" spans="4:4" s="3" customFormat="1" x14ac:dyDescent="0.3">
      <c r="D156" s="4"/>
    </row>
    <row r="157" spans="4:4" s="3" customFormat="1" x14ac:dyDescent="0.3">
      <c r="D157" s="4"/>
    </row>
    <row r="158" spans="4:4" s="3" customFormat="1" x14ac:dyDescent="0.3">
      <c r="D158" s="4"/>
    </row>
    <row r="159" spans="4:4" s="3" customFormat="1" x14ac:dyDescent="0.3">
      <c r="D159" s="4"/>
    </row>
    <row r="160" spans="4:4" s="3" customFormat="1" x14ac:dyDescent="0.3">
      <c r="D160" s="4"/>
    </row>
    <row r="161" spans="4:4" s="3" customFormat="1" x14ac:dyDescent="0.3">
      <c r="D161" s="4"/>
    </row>
    <row r="162" spans="4:4" s="3" customFormat="1" x14ac:dyDescent="0.3">
      <c r="D162" s="4"/>
    </row>
    <row r="163" spans="4:4" s="3" customFormat="1" x14ac:dyDescent="0.3">
      <c r="D163" s="4"/>
    </row>
    <row r="164" spans="4:4" s="3" customFormat="1" x14ac:dyDescent="0.3">
      <c r="D164" s="4"/>
    </row>
    <row r="165" spans="4:4" s="3" customFormat="1" x14ac:dyDescent="0.3">
      <c r="D165" s="4"/>
    </row>
    <row r="166" spans="4:4" s="3" customFormat="1" x14ac:dyDescent="0.3">
      <c r="D166" s="4"/>
    </row>
    <row r="167" spans="4:4" s="3" customFormat="1" x14ac:dyDescent="0.3">
      <c r="D167" s="4"/>
    </row>
    <row r="168" spans="4:4" s="3" customFormat="1" x14ac:dyDescent="0.3">
      <c r="D168" s="4"/>
    </row>
    <row r="169" spans="4:4" s="3" customFormat="1" x14ac:dyDescent="0.3">
      <c r="D169" s="4"/>
    </row>
    <row r="170" spans="4:4" s="3" customFormat="1" x14ac:dyDescent="0.3">
      <c r="D170" s="4"/>
    </row>
    <row r="171" spans="4:4" s="3" customFormat="1" x14ac:dyDescent="0.3">
      <c r="D171" s="4"/>
    </row>
    <row r="172" spans="4:4" s="3" customFormat="1" x14ac:dyDescent="0.3">
      <c r="D172" s="4"/>
    </row>
    <row r="173" spans="4:4" s="3" customFormat="1" x14ac:dyDescent="0.3">
      <c r="D173" s="4"/>
    </row>
    <row r="174" spans="4:4" s="3" customFormat="1" x14ac:dyDescent="0.3">
      <c r="D174" s="4"/>
    </row>
    <row r="175" spans="4:4" s="3" customFormat="1" x14ac:dyDescent="0.3">
      <c r="D175" s="4"/>
    </row>
    <row r="176" spans="4:4" s="3" customFormat="1" x14ac:dyDescent="0.3">
      <c r="D176" s="4"/>
    </row>
    <row r="177" spans="4:4" s="3" customFormat="1" x14ac:dyDescent="0.3">
      <c r="D177" s="4"/>
    </row>
    <row r="178" spans="4:4" s="3" customFormat="1" x14ac:dyDescent="0.3">
      <c r="D178" s="4"/>
    </row>
    <row r="179" spans="4:4" s="3" customFormat="1" x14ac:dyDescent="0.3">
      <c r="D179" s="4"/>
    </row>
    <row r="180" spans="4:4" s="3" customFormat="1" x14ac:dyDescent="0.3">
      <c r="D180" s="4"/>
    </row>
    <row r="181" spans="4:4" s="3" customFormat="1" x14ac:dyDescent="0.3">
      <c r="D181" s="4"/>
    </row>
    <row r="182" spans="4:4" s="3" customFormat="1" x14ac:dyDescent="0.3">
      <c r="D182" s="4"/>
    </row>
    <row r="183" spans="4:4" s="3" customFormat="1" x14ac:dyDescent="0.3">
      <c r="D183" s="4"/>
    </row>
    <row r="184" spans="4:4" s="3" customFormat="1" x14ac:dyDescent="0.3">
      <c r="D184" s="4"/>
    </row>
    <row r="185" spans="4:4" s="3" customFormat="1" x14ac:dyDescent="0.3">
      <c r="D185" s="4"/>
    </row>
    <row r="186" spans="4:4" s="3" customFormat="1" x14ac:dyDescent="0.3">
      <c r="D186" s="4"/>
    </row>
    <row r="187" spans="4:4" s="3" customFormat="1" x14ac:dyDescent="0.3">
      <c r="D187" s="4"/>
    </row>
    <row r="188" spans="4:4" s="3" customFormat="1" x14ac:dyDescent="0.3">
      <c r="D188" s="4"/>
    </row>
    <row r="189" spans="4:4" s="3" customFormat="1" x14ac:dyDescent="0.3">
      <c r="D189" s="4"/>
    </row>
    <row r="190" spans="4:4" s="3" customFormat="1" x14ac:dyDescent="0.3">
      <c r="D190" s="4"/>
    </row>
    <row r="191" spans="4:4" s="3" customFormat="1" x14ac:dyDescent="0.3">
      <c r="D191" s="4"/>
    </row>
    <row r="192" spans="4:4" s="3" customFormat="1" x14ac:dyDescent="0.3">
      <c r="D192" s="4"/>
    </row>
    <row r="193" spans="4:4" s="3" customFormat="1" x14ac:dyDescent="0.3">
      <c r="D193" s="4"/>
    </row>
    <row r="194" spans="4:4" s="3" customFormat="1" x14ac:dyDescent="0.3">
      <c r="D194" s="4"/>
    </row>
    <row r="195" spans="4:4" s="3" customFormat="1" x14ac:dyDescent="0.3">
      <c r="D195" s="4"/>
    </row>
    <row r="196" spans="4:4" s="3" customFormat="1" x14ac:dyDescent="0.3">
      <c r="D196" s="4"/>
    </row>
    <row r="197" spans="4:4" s="3" customFormat="1" x14ac:dyDescent="0.3">
      <c r="D197" s="4"/>
    </row>
    <row r="198" spans="4:4" s="3" customFormat="1" x14ac:dyDescent="0.3">
      <c r="D198" s="4"/>
    </row>
    <row r="199" spans="4:4" s="3" customFormat="1" x14ac:dyDescent="0.3">
      <c r="D199" s="4"/>
    </row>
    <row r="200" spans="4:4" s="3" customFormat="1" x14ac:dyDescent="0.3">
      <c r="D200" s="4"/>
    </row>
    <row r="201" spans="4:4" s="3" customFormat="1" x14ac:dyDescent="0.3">
      <c r="D201" s="4"/>
    </row>
    <row r="202" spans="4:4" s="3" customFormat="1" x14ac:dyDescent="0.3">
      <c r="D202" s="4"/>
    </row>
    <row r="203" spans="4:4" s="3" customFormat="1" x14ac:dyDescent="0.3">
      <c r="D203" s="4"/>
    </row>
    <row r="204" spans="4:4" s="3" customFormat="1" x14ac:dyDescent="0.3">
      <c r="D204" s="4"/>
    </row>
    <row r="205" spans="4:4" s="3" customFormat="1" x14ac:dyDescent="0.3">
      <c r="D205" s="4"/>
    </row>
    <row r="206" spans="4:4" s="3" customFormat="1" x14ac:dyDescent="0.3">
      <c r="D206" s="4"/>
    </row>
    <row r="207" spans="4:4" s="3" customFormat="1" x14ac:dyDescent="0.3">
      <c r="D207" s="4"/>
    </row>
    <row r="208" spans="4:4" s="3" customFormat="1" x14ac:dyDescent="0.3">
      <c r="D208" s="4"/>
    </row>
    <row r="209" spans="4:4" s="3" customFormat="1" x14ac:dyDescent="0.3">
      <c r="D209" s="4"/>
    </row>
    <row r="210" spans="4:4" s="3" customFormat="1" x14ac:dyDescent="0.3">
      <c r="D210" s="4"/>
    </row>
    <row r="211" spans="4:4" s="3" customFormat="1" x14ac:dyDescent="0.3">
      <c r="D211" s="4"/>
    </row>
    <row r="212" spans="4:4" s="3" customFormat="1" x14ac:dyDescent="0.3">
      <c r="D212" s="4"/>
    </row>
    <row r="213" spans="4:4" s="3" customFormat="1" x14ac:dyDescent="0.3">
      <c r="D213" s="4"/>
    </row>
    <row r="214" spans="4:4" s="3" customFormat="1" x14ac:dyDescent="0.3">
      <c r="D214" s="4"/>
    </row>
    <row r="215" spans="4:4" s="3" customFormat="1" x14ac:dyDescent="0.3">
      <c r="D215" s="4"/>
    </row>
    <row r="216" spans="4:4" s="3" customFormat="1" x14ac:dyDescent="0.3">
      <c r="D216" s="4"/>
    </row>
    <row r="217" spans="4:4" s="3" customFormat="1" x14ac:dyDescent="0.3">
      <c r="D217" s="4"/>
    </row>
    <row r="218" spans="4:4" s="3" customFormat="1" x14ac:dyDescent="0.3">
      <c r="D218" s="4"/>
    </row>
    <row r="219" spans="4:4" s="3" customFormat="1" x14ac:dyDescent="0.3">
      <c r="D219" s="4"/>
    </row>
    <row r="220" spans="4:4" s="3" customFormat="1" x14ac:dyDescent="0.3">
      <c r="D220" s="4"/>
    </row>
    <row r="221" spans="4:4" s="3" customFormat="1" x14ac:dyDescent="0.3">
      <c r="D221" s="4"/>
    </row>
    <row r="222" spans="4:4" s="3" customFormat="1" x14ac:dyDescent="0.3">
      <c r="D222" s="4"/>
    </row>
    <row r="223" spans="4:4" s="3" customFormat="1" x14ac:dyDescent="0.3">
      <c r="D223" s="4"/>
    </row>
    <row r="224" spans="4:4" s="3" customFormat="1" x14ac:dyDescent="0.3">
      <c r="D224" s="4"/>
    </row>
    <row r="225" spans="4:4" s="3" customFormat="1" x14ac:dyDescent="0.3">
      <c r="D225" s="4"/>
    </row>
    <row r="226" spans="4:4" s="3" customFormat="1" x14ac:dyDescent="0.3">
      <c r="D226" s="4"/>
    </row>
    <row r="227" spans="4:4" s="3" customFormat="1" x14ac:dyDescent="0.3">
      <c r="D227" s="4"/>
    </row>
    <row r="228" spans="4:4" s="3" customFormat="1" x14ac:dyDescent="0.3">
      <c r="D228" s="4"/>
    </row>
    <row r="229" spans="4:4" s="3" customFormat="1" x14ac:dyDescent="0.3">
      <c r="D229" s="4"/>
    </row>
    <row r="230" spans="4:4" s="3" customFormat="1" x14ac:dyDescent="0.3">
      <c r="D230" s="4"/>
    </row>
    <row r="231" spans="4:4" s="3" customFormat="1" x14ac:dyDescent="0.3">
      <c r="D231" s="4"/>
    </row>
    <row r="232" spans="4:4" s="3" customFormat="1" x14ac:dyDescent="0.3">
      <c r="D232" s="4"/>
    </row>
    <row r="233" spans="4:4" s="3" customFormat="1" x14ac:dyDescent="0.3">
      <c r="D233" s="4"/>
    </row>
    <row r="234" spans="4:4" s="3" customFormat="1" x14ac:dyDescent="0.3">
      <c r="D234" s="4"/>
    </row>
    <row r="235" spans="4:4" s="3" customFormat="1" x14ac:dyDescent="0.3">
      <c r="D235" s="4"/>
    </row>
    <row r="236" spans="4:4" s="3" customFormat="1" x14ac:dyDescent="0.3">
      <c r="D236" s="4"/>
    </row>
    <row r="237" spans="4:4" s="3" customFormat="1" x14ac:dyDescent="0.3">
      <c r="D237" s="4"/>
    </row>
    <row r="238" spans="4:4" s="3" customFormat="1" x14ac:dyDescent="0.3">
      <c r="D238" s="4"/>
    </row>
    <row r="239" spans="4:4" s="3" customFormat="1" x14ac:dyDescent="0.3">
      <c r="D239" s="4"/>
    </row>
    <row r="240" spans="4:4" s="3" customFormat="1" x14ac:dyDescent="0.3">
      <c r="D240" s="4"/>
    </row>
    <row r="241" spans="4:4" s="3" customFormat="1" x14ac:dyDescent="0.3">
      <c r="D241" s="4"/>
    </row>
    <row r="242" spans="4:4" s="3" customFormat="1" x14ac:dyDescent="0.3">
      <c r="D242" s="4"/>
    </row>
    <row r="243" spans="4:4" s="3" customFormat="1" x14ac:dyDescent="0.3">
      <c r="D243" s="4"/>
    </row>
    <row r="244" spans="4:4" s="3" customFormat="1" x14ac:dyDescent="0.3">
      <c r="D244" s="4"/>
    </row>
    <row r="245" spans="4:4" s="3" customFormat="1" x14ac:dyDescent="0.3">
      <c r="D245" s="4"/>
    </row>
    <row r="246" spans="4:4" s="3" customFormat="1" x14ac:dyDescent="0.3">
      <c r="D246" s="4"/>
    </row>
    <row r="247" spans="4:4" s="3" customFormat="1" x14ac:dyDescent="0.3">
      <c r="D247" s="4"/>
    </row>
    <row r="248" spans="4:4" s="3" customFormat="1" x14ac:dyDescent="0.3">
      <c r="D248" s="4"/>
    </row>
    <row r="249" spans="4:4" s="3" customFormat="1" x14ac:dyDescent="0.3">
      <c r="D249" s="4"/>
    </row>
    <row r="250" spans="4:4" s="3" customFormat="1" x14ac:dyDescent="0.3">
      <c r="D250" s="4"/>
    </row>
    <row r="251" spans="4:4" s="3" customFormat="1" x14ac:dyDescent="0.3">
      <c r="D251" s="4"/>
    </row>
    <row r="252" spans="4:4" s="3" customFormat="1" x14ac:dyDescent="0.3">
      <c r="D252" s="4"/>
    </row>
    <row r="253" spans="4:4" s="3" customFormat="1" x14ac:dyDescent="0.3">
      <c r="D253" s="4"/>
    </row>
    <row r="254" spans="4:4" s="3" customFormat="1" x14ac:dyDescent="0.3">
      <c r="D254" s="4"/>
    </row>
    <row r="255" spans="4:4" s="3" customFormat="1" x14ac:dyDescent="0.3">
      <c r="D255" s="4"/>
    </row>
    <row r="256" spans="4:4" s="3" customFormat="1" x14ac:dyDescent="0.3">
      <c r="D256" s="4"/>
    </row>
    <row r="257" spans="4:4" s="3" customFormat="1" x14ac:dyDescent="0.3">
      <c r="D257" s="4"/>
    </row>
    <row r="258" spans="4:4" s="3" customFormat="1" x14ac:dyDescent="0.3">
      <c r="D258" s="4"/>
    </row>
    <row r="259" spans="4:4" s="3" customFormat="1" x14ac:dyDescent="0.3">
      <c r="D259" s="4"/>
    </row>
    <row r="260" spans="4:4" s="3" customFormat="1" x14ac:dyDescent="0.3">
      <c r="D260" s="4"/>
    </row>
    <row r="261" spans="4:4" s="3" customFormat="1" x14ac:dyDescent="0.3">
      <c r="D261" s="4"/>
    </row>
    <row r="262" spans="4:4" s="3" customFormat="1" x14ac:dyDescent="0.3">
      <c r="D262" s="4"/>
    </row>
    <row r="263" spans="4:4" s="3" customFormat="1" x14ac:dyDescent="0.3">
      <c r="D263" s="4"/>
    </row>
    <row r="264" spans="4:4" s="3" customFormat="1" x14ac:dyDescent="0.3">
      <c r="D264" s="4"/>
    </row>
  </sheetData>
  <conditionalFormatting sqref="E22 E63:E72">
    <cfRule type="cellIs" dxfId="14" priority="15" operator="greaterThan">
      <formula>F22</formula>
    </cfRule>
  </conditionalFormatting>
  <conditionalFormatting sqref="F22">
    <cfRule type="cellIs" dxfId="13" priority="14" operator="greaterThan">
      <formula>E22</formula>
    </cfRule>
  </conditionalFormatting>
  <conditionalFormatting sqref="E23:E32">
    <cfRule type="cellIs" dxfId="12" priority="13" operator="greaterThan">
      <formula>F23</formula>
    </cfRule>
  </conditionalFormatting>
  <conditionalFormatting sqref="F23:F32">
    <cfRule type="cellIs" dxfId="11" priority="12" operator="greaterThan">
      <formula>E23</formula>
    </cfRule>
  </conditionalFormatting>
  <conditionalFormatting sqref="D22 D63:D72 G63:H72">
    <cfRule type="cellIs" dxfId="10" priority="11" operator="greaterThan">
      <formula>0</formula>
    </cfRule>
  </conditionalFormatting>
  <conditionalFormatting sqref="D23:D32">
    <cfRule type="cellIs" dxfId="9" priority="10" operator="greaterThan">
      <formula>0</formula>
    </cfRule>
  </conditionalFormatting>
  <conditionalFormatting sqref="G22:G32">
    <cfRule type="cellIs" dxfId="8" priority="9" operator="greaterThan">
      <formula>0</formula>
    </cfRule>
  </conditionalFormatting>
  <conditionalFormatting sqref="H22:H32">
    <cfRule type="cellIs" dxfId="7" priority="8" operator="greaterThan">
      <formula>0</formula>
    </cfRule>
  </conditionalFormatting>
  <conditionalFormatting sqref="F47">
    <cfRule type="cellIs" dxfId="6" priority="7" operator="greaterThan">
      <formula>E47</formula>
    </cfRule>
  </conditionalFormatting>
  <conditionalFormatting sqref="E47:E57">
    <cfRule type="cellIs" dxfId="5" priority="6" operator="greaterThan">
      <formula>F47</formula>
    </cfRule>
  </conditionalFormatting>
  <conditionalFormatting sqref="F48:F57">
    <cfRule type="cellIs" dxfId="4" priority="5" operator="greaterThan">
      <formula>E48</formula>
    </cfRule>
  </conditionalFormatting>
  <conditionalFormatting sqref="D47:D57">
    <cfRule type="cellIs" dxfId="3" priority="4" operator="greaterThan">
      <formula>0</formula>
    </cfRule>
  </conditionalFormatting>
  <conditionalFormatting sqref="G47:G57">
    <cfRule type="cellIs" dxfId="2" priority="3" operator="greaterThan">
      <formula>0</formula>
    </cfRule>
  </conditionalFormatting>
  <conditionalFormatting sqref="H47:H57">
    <cfRule type="cellIs" dxfId="1" priority="2" operator="greaterThan">
      <formula>0</formula>
    </cfRule>
  </conditionalFormatting>
  <conditionalFormatting sqref="F63:F72">
    <cfRule type="cellIs" dxfId="0" priority="1" operator="greaterThan">
      <formula>E63</formula>
    </cfRule>
  </conditionalFormatting>
  <pageMargins left="0.47244094488188981" right="0.47244094488188981" top="1.1811023622047245" bottom="0.78740157480314965" header="0.31496062992125984" footer="0.31496062992125984"/>
  <pageSetup paperSize="9" scale="53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BF46-EF49-44DE-B740-BE0CAADB9A29}">
  <sheetPr>
    <pageSetUpPr fitToPage="1"/>
  </sheetPr>
  <dimension ref="A1:H2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2" customWidth="1"/>
    <col min="2" max="2" width="26.77734375" style="2" bestFit="1" customWidth="1"/>
    <col min="3" max="3" width="79.77734375" style="26" bestFit="1" customWidth="1"/>
    <col min="4" max="4" width="17.88671875" style="25" bestFit="1" customWidth="1"/>
    <col min="5" max="7" width="17.109375" style="26" customWidth="1"/>
    <col min="8" max="8" width="17.109375" style="28" customWidth="1"/>
    <col min="9" max="16384" width="11.44140625" style="28"/>
  </cols>
  <sheetData>
    <row r="1" spans="1:8" s="27" customFormat="1" ht="15.6" x14ac:dyDescent="0.3">
      <c r="A1" s="2"/>
      <c r="B1" s="2"/>
      <c r="C1" s="17"/>
      <c r="D1" s="25"/>
      <c r="E1" s="26"/>
      <c r="F1" s="26"/>
      <c r="G1" s="26"/>
    </row>
    <row r="2" spans="1:8" x14ac:dyDescent="0.3">
      <c r="B2" s="1" t="s">
        <v>28</v>
      </c>
    </row>
    <row r="3" spans="1:8" x14ac:dyDescent="0.3">
      <c r="B3" s="1"/>
    </row>
    <row r="4" spans="1:8" x14ac:dyDescent="0.3">
      <c r="D4" s="29"/>
      <c r="F4" s="9"/>
      <c r="G4" s="9"/>
      <c r="H4" s="30"/>
    </row>
    <row r="5" spans="1:8" x14ac:dyDescent="0.3">
      <c r="C5" s="26" t="s">
        <v>24</v>
      </c>
      <c r="D5" s="9">
        <v>58900</v>
      </c>
      <c r="F5" s="9"/>
      <c r="G5" s="9"/>
      <c r="H5" s="30"/>
    </row>
    <row r="6" spans="1:8" x14ac:dyDescent="0.3">
      <c r="C6" s="26" t="s">
        <v>29</v>
      </c>
      <c r="D6" s="38">
        <v>0.19</v>
      </c>
      <c r="F6" s="9"/>
      <c r="G6" s="9"/>
      <c r="H6" s="30"/>
    </row>
    <row r="7" spans="1:8" x14ac:dyDescent="0.3">
      <c r="C7" s="26" t="s">
        <v>25</v>
      </c>
      <c r="D7" s="29">
        <f>ROUND(D5*(1+D6),2)</f>
        <v>70091</v>
      </c>
      <c r="F7" s="29"/>
      <c r="G7" s="29"/>
      <c r="H7" s="31"/>
    </row>
    <row r="8" spans="1:8" x14ac:dyDescent="0.3">
      <c r="C8" s="26" t="s">
        <v>33</v>
      </c>
      <c r="D8" s="29">
        <f>ROUNDDOWN(D7,-2)</f>
        <v>70000</v>
      </c>
      <c r="F8" s="29"/>
      <c r="G8" s="29"/>
      <c r="H8" s="31"/>
    </row>
    <row r="9" spans="1:8" x14ac:dyDescent="0.3">
      <c r="D9" s="29"/>
      <c r="F9" s="29"/>
      <c r="G9" s="29"/>
      <c r="H9" s="31"/>
    </row>
    <row r="10" spans="1:8" x14ac:dyDescent="0.3">
      <c r="C10" s="26" t="s">
        <v>26</v>
      </c>
      <c r="D10" s="33">
        <v>12</v>
      </c>
      <c r="E10" s="32"/>
      <c r="F10" s="33"/>
      <c r="G10" s="33"/>
      <c r="H10" s="34"/>
    </row>
    <row r="11" spans="1:8" x14ac:dyDescent="0.3">
      <c r="C11" s="26" t="s">
        <v>30</v>
      </c>
      <c r="D11" s="37">
        <f>0.01 + 0.0003*D10</f>
        <v>1.3600000000000001E-2</v>
      </c>
      <c r="F11" s="29"/>
      <c r="G11" s="29"/>
      <c r="H11" s="31"/>
    </row>
    <row r="12" spans="1:8" x14ac:dyDescent="0.3">
      <c r="D12" s="37"/>
      <c r="F12" s="29"/>
      <c r="G12" s="29"/>
      <c r="H12" s="31"/>
    </row>
    <row r="13" spans="1:8" x14ac:dyDescent="0.3">
      <c r="B13" s="1"/>
      <c r="C13" s="8" t="s">
        <v>31</v>
      </c>
      <c r="D13" s="7">
        <f>ROUND(D8*D11,2)</f>
        <v>952</v>
      </c>
      <c r="F13" s="9"/>
      <c r="G13" s="9"/>
      <c r="H13" s="30"/>
    </row>
    <row r="14" spans="1:8" x14ac:dyDescent="0.3">
      <c r="B14" s="1"/>
      <c r="C14" s="26" t="s">
        <v>32</v>
      </c>
      <c r="D14" s="7">
        <f>ROUND(D13/(1+D6),2)</f>
        <v>800</v>
      </c>
      <c r="F14" s="9"/>
      <c r="G14" s="9"/>
      <c r="H14" s="30"/>
    </row>
    <row r="15" spans="1:8" x14ac:dyDescent="0.3">
      <c r="B15" s="1"/>
      <c r="C15" s="26" t="s">
        <v>27</v>
      </c>
      <c r="D15" s="7">
        <f>D13-D14</f>
        <v>152</v>
      </c>
      <c r="F15" s="9"/>
      <c r="G15" s="9"/>
      <c r="H15" s="30"/>
    </row>
    <row r="16" spans="1:8" x14ac:dyDescent="0.3">
      <c r="B16" s="1"/>
      <c r="D16" s="7"/>
      <c r="F16" s="9"/>
      <c r="G16" s="9"/>
      <c r="H16" s="30"/>
    </row>
    <row r="17" spans="3:8" x14ac:dyDescent="0.3">
      <c r="D17" s="29"/>
      <c r="F17" s="9"/>
      <c r="G17" s="9"/>
      <c r="H17" s="30"/>
    </row>
    <row r="19" spans="3:8" x14ac:dyDescent="0.3">
      <c r="C19" s="26" t="s">
        <v>32</v>
      </c>
      <c r="D19" s="9">
        <v>800</v>
      </c>
    </row>
    <row r="20" spans="3:8" x14ac:dyDescent="0.3">
      <c r="C20" s="8" t="s">
        <v>31</v>
      </c>
      <c r="D20" s="35">
        <f>D19*(1+D6)</f>
        <v>952</v>
      </c>
    </row>
    <row r="21" spans="3:8" x14ac:dyDescent="0.3">
      <c r="C21" s="26" t="s">
        <v>25</v>
      </c>
      <c r="D21" s="36">
        <f>D20/D11</f>
        <v>70000</v>
      </c>
    </row>
    <row r="22" spans="3:8" x14ac:dyDescent="0.3">
      <c r="C22" s="26" t="s">
        <v>24</v>
      </c>
      <c r="D22" s="36">
        <f>D21/(1+D6)</f>
        <v>58823.529411764706</v>
      </c>
    </row>
  </sheetData>
  <pageMargins left="0.47244094488188981" right="0.47244094488188981" top="1.1811023622047245" bottom="0.78740157480314965" header="0.31496062992125984" footer="0.31496062992125984"/>
  <pageSetup paperSize="9" scale="79" fitToHeight="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3</vt:lpstr>
      <vt:lpstr>5</vt:lpstr>
      <vt:lpstr>'3'!Druckbereich</vt:lpstr>
      <vt:lpstr>'5'!Druckbereich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</dc:title>
  <dc:subject/>
  <dc:creator>Prof. Dr. Jan Schäfer-Kunz</dc:creator>
  <cp:lastModifiedBy>Prof. Dr. Jan Schäfer-Kunz</cp:lastModifiedBy>
  <cp:lastPrinted>2017-08-28T09:08:10Z</cp:lastPrinted>
  <dcterms:created xsi:type="dcterms:W3CDTF">2012-11-28T13:28:24Z</dcterms:created>
  <dcterms:modified xsi:type="dcterms:W3CDTF">2023-07-30T18:23:53Z</dcterms:modified>
</cp:coreProperties>
</file>