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G:\OneDrive\Dokumente\Publikation_BuchfuehrungUndJahresabschluss\Klausuren\"/>
    </mc:Choice>
  </mc:AlternateContent>
  <xr:revisionPtr revIDLastSave="0" documentId="13_ncr:1_{11EB7035-3635-41C2-9332-A1EA3E405563}" xr6:coauthVersionLast="37" xr6:coauthVersionMax="37" xr10:uidLastSave="{00000000-0000-0000-0000-000000000000}"/>
  <bookViews>
    <workbookView xWindow="31176" yWindow="60" windowWidth="20112" windowHeight="9780" firstSheet="1" activeTab="1" xr2:uid="{00000000-000D-0000-FFFF-FFFF00000000}"/>
  </bookViews>
  <sheets>
    <sheet name="IRW Verbrauchsbewertung" sheetId="75" r:id="rId1"/>
    <sheet name="6 Finanzierung" sheetId="81" r:id="rId2"/>
    <sheet name="9 Personal" sheetId="82" r:id="rId3"/>
  </sheets>
  <definedNames>
    <definedName name="_xlnm.Print_Area" localSheetId="1">'6 Finanzierung'!$A$1:$E$31</definedName>
    <definedName name="_xlnm.Print_Area" localSheetId="2">'9 Personal'!$C$1:$D$145</definedName>
  </definedNames>
  <calcPr calcId="179021"/>
</workbook>
</file>

<file path=xl/calcChain.xml><?xml version="1.0" encoding="utf-8"?>
<calcChain xmlns="http://schemas.openxmlformats.org/spreadsheetml/2006/main">
  <c r="D74" i="82" l="1"/>
  <c r="D18" i="82" l="1"/>
  <c r="D15" i="82"/>
  <c r="D16" i="82" s="1"/>
  <c r="D6" i="82"/>
  <c r="D19" i="82" l="1"/>
  <c r="D20" i="82" s="1"/>
  <c r="D21" i="82" s="1"/>
  <c r="D91" i="82"/>
  <c r="D88" i="82"/>
  <c r="D135" i="82"/>
  <c r="D132" i="82"/>
  <c r="D129" i="82"/>
  <c r="D116" i="82"/>
  <c r="D118" i="82"/>
  <c r="D109" i="82"/>
  <c r="D111" i="82"/>
  <c r="D104" i="82"/>
  <c r="D76" i="82"/>
  <c r="D71" i="82"/>
  <c r="D68" i="82"/>
  <c r="D142" i="82"/>
  <c r="D183" i="82" s="1"/>
  <c r="D152" i="82"/>
  <c r="D60" i="82"/>
  <c r="D95" i="82" l="1"/>
  <c r="D97" i="82"/>
  <c r="D102" i="82"/>
  <c r="D77" i="82"/>
  <c r="D61" i="82"/>
  <c r="D180" i="82" s="1"/>
  <c r="D154" i="82"/>
  <c r="D151" i="82" s="1"/>
  <c r="D79" i="82" l="1"/>
  <c r="D165" i="82" s="1"/>
  <c r="D157" i="82"/>
  <c r="D62" i="82"/>
  <c r="D63" i="82" s="1"/>
  <c r="D184" i="82"/>
  <c r="D185" i="82" s="1"/>
  <c r="D186" i="82" l="1"/>
  <c r="D81" i="82"/>
  <c r="D163" i="82"/>
  <c r="D67" i="82"/>
  <c r="D69" i="82" s="1"/>
  <c r="D72" i="82"/>
  <c r="D159" i="82"/>
  <c r="D160" i="82" s="1"/>
  <c r="D143" i="82"/>
  <c r="D84" i="82"/>
  <c r="D86" i="82" s="1"/>
  <c r="D92" i="82" l="1"/>
  <c r="D89" i="82"/>
  <c r="D133" i="82" l="1"/>
  <c r="D110" i="82"/>
  <c r="D117" i="82"/>
  <c r="D119" i="82"/>
  <c r="D136" i="82"/>
  <c r="D130" i="82"/>
  <c r="D112" i="82"/>
  <c r="D98" i="82"/>
  <c r="D103" i="82"/>
  <c r="D96" i="82"/>
  <c r="D105" i="82"/>
  <c r="D120" i="82" l="1"/>
  <c r="D138" i="82"/>
  <c r="D193" i="82" s="1"/>
  <c r="D106" i="82"/>
  <c r="D122" i="82"/>
  <c r="D141" i="82" s="1"/>
  <c r="D144" i="82" s="1"/>
  <c r="D99" i="82"/>
  <c r="D123" i="82"/>
  <c r="D113" i="82"/>
  <c r="D168" i="82" l="1"/>
  <c r="D191" i="82"/>
  <c r="D174" i="82"/>
  <c r="D176" i="82"/>
  <c r="D188" i="82"/>
  <c r="D179" i="82"/>
  <c r="D181" i="82"/>
  <c r="D126" i="82"/>
  <c r="D187" i="82" s="1"/>
  <c r="D124" i="82"/>
  <c r="D171" i="82" s="1"/>
  <c r="D169" i="82"/>
  <c r="D145" i="82"/>
  <c r="D32" i="81" l="1"/>
  <c r="D14" i="81" l="1"/>
  <c r="D15" i="81"/>
  <c r="D18" i="81"/>
  <c r="D20" i="81" s="1"/>
  <c r="D21" i="81" s="1"/>
  <c r="D19" i="81"/>
  <c r="D23" i="81"/>
  <c r="D24" i="81"/>
  <c r="D25" i="81" l="1"/>
  <c r="D26" i="81" s="1"/>
  <c r="D16" i="81"/>
  <c r="D29" i="81" s="1"/>
  <c r="D30" i="81" l="1"/>
  <c r="D33" i="81"/>
  <c r="J128" i="75" l="1"/>
  <c r="D128" i="75"/>
  <c r="C128" i="75"/>
  <c r="D122" i="75"/>
  <c r="C122" i="75"/>
  <c r="I122" i="75" s="1"/>
  <c r="G118" i="75"/>
  <c r="C117" i="75"/>
  <c r="D116" i="75"/>
  <c r="C116" i="75"/>
  <c r="H116" i="75" s="1"/>
  <c r="C111" i="75"/>
  <c r="D110" i="75"/>
  <c r="C110" i="75"/>
  <c r="G110" i="75" s="1"/>
  <c r="C105" i="75"/>
  <c r="D104" i="75"/>
  <c r="C104" i="75"/>
  <c r="F104" i="75" s="1"/>
  <c r="D101" i="75"/>
  <c r="C101" i="75"/>
  <c r="E101" i="75" s="1"/>
  <c r="E104" i="75" s="1"/>
  <c r="H86" i="75"/>
  <c r="J84" i="75"/>
  <c r="D84" i="75"/>
  <c r="J130" i="75" s="1"/>
  <c r="C84" i="75"/>
  <c r="I80" i="75"/>
  <c r="I78" i="75"/>
  <c r="D78" i="75"/>
  <c r="I130" i="75" s="1"/>
  <c r="C78" i="75"/>
  <c r="G74" i="75"/>
  <c r="C73" i="75"/>
  <c r="D72" i="75"/>
  <c r="H124" i="75" s="1"/>
  <c r="C72" i="75"/>
  <c r="H72" i="75" s="1"/>
  <c r="C67" i="75"/>
  <c r="D66" i="75"/>
  <c r="G130" i="75" s="1"/>
  <c r="C66" i="75"/>
  <c r="G66" i="75" s="1"/>
  <c r="C61" i="75"/>
  <c r="D60" i="75"/>
  <c r="F118" i="75" s="1"/>
  <c r="C60" i="75"/>
  <c r="F60" i="75" s="1"/>
  <c r="F61" i="75" s="1"/>
  <c r="D57" i="75"/>
  <c r="E112" i="75" s="1"/>
  <c r="C57" i="75"/>
  <c r="E57" i="75" s="1"/>
  <c r="E60" i="75" s="1"/>
  <c r="D41" i="75"/>
  <c r="E41" i="75" s="1"/>
  <c r="C41" i="75"/>
  <c r="D37" i="75"/>
  <c r="C37" i="75"/>
  <c r="C35" i="75"/>
  <c r="D33" i="75"/>
  <c r="C33" i="75"/>
  <c r="C31" i="75"/>
  <c r="D29" i="75"/>
  <c r="C29" i="75"/>
  <c r="C27" i="75"/>
  <c r="D25" i="75"/>
  <c r="E25" i="75" s="1"/>
  <c r="C25" i="75"/>
  <c r="D24" i="75"/>
  <c r="E24" i="75" s="1"/>
  <c r="C24" i="75"/>
  <c r="C26" i="75" s="1"/>
  <c r="C28" i="75" s="1"/>
  <c r="C30" i="75" s="1"/>
  <c r="C13" i="75"/>
  <c r="I124" i="75" l="1"/>
  <c r="H130" i="75"/>
  <c r="C39" i="75"/>
  <c r="E29" i="75"/>
  <c r="E37" i="75"/>
  <c r="E33" i="75"/>
  <c r="E61" i="75"/>
  <c r="E66" i="75" s="1"/>
  <c r="F66" i="75"/>
  <c r="E105" i="75"/>
  <c r="E110" i="75" s="1"/>
  <c r="E118" i="75"/>
  <c r="E74" i="75"/>
  <c r="E124" i="75"/>
  <c r="E80" i="75"/>
  <c r="C32" i="75"/>
  <c r="C34" i="75" s="1"/>
  <c r="E26" i="75"/>
  <c r="D26" i="75" s="1"/>
  <c r="D27" i="75" s="1"/>
  <c r="F106" i="75"/>
  <c r="F112" i="75"/>
  <c r="G68" i="75"/>
  <c r="H73" i="75"/>
  <c r="H78" i="75" s="1"/>
  <c r="H74" i="75"/>
  <c r="C79" i="75"/>
  <c r="F80" i="75"/>
  <c r="E86" i="75"/>
  <c r="I86" i="75"/>
  <c r="G112" i="75"/>
  <c r="H118" i="75"/>
  <c r="C123" i="75"/>
  <c r="F124" i="75"/>
  <c r="E130" i="75"/>
  <c r="F68" i="75"/>
  <c r="C16" i="75"/>
  <c r="G80" i="75"/>
  <c r="F86" i="75"/>
  <c r="J86" i="75"/>
  <c r="G124" i="75"/>
  <c r="F130" i="75"/>
  <c r="F62" i="75"/>
  <c r="G67" i="75"/>
  <c r="F67" i="75" s="1"/>
  <c r="E67" i="75" s="1"/>
  <c r="E62" i="75"/>
  <c r="D61" i="75" s="1"/>
  <c r="D90" i="75" s="1"/>
  <c r="G7" i="75" s="1"/>
  <c r="E68" i="75"/>
  <c r="F74" i="75"/>
  <c r="H80" i="75"/>
  <c r="G86" i="75"/>
  <c r="E106" i="75"/>
  <c r="E72" i="75" l="1"/>
  <c r="F105" i="75"/>
  <c r="F110" i="75" s="1"/>
  <c r="F72" i="75"/>
  <c r="D67" i="75"/>
  <c r="D91" i="75" s="1"/>
  <c r="G9" i="75" s="1"/>
  <c r="D45" i="75"/>
  <c r="F7" i="75" s="1"/>
  <c r="D28" i="75"/>
  <c r="E27" i="75"/>
  <c r="E28" i="75" s="1"/>
  <c r="E30" i="75" s="1"/>
  <c r="I79" i="75"/>
  <c r="G72" i="75"/>
  <c r="C129" i="75"/>
  <c r="C85" i="75"/>
  <c r="E111" i="75"/>
  <c r="C36" i="75"/>
  <c r="C38" i="75" s="1"/>
  <c r="D105" i="75" l="1"/>
  <c r="D134" i="75" s="1"/>
  <c r="H7" i="75" s="1"/>
  <c r="F111" i="75"/>
  <c r="F116" i="75" s="1"/>
  <c r="D85" i="75"/>
  <c r="D94" i="75" s="1"/>
  <c r="G16" i="75" s="1"/>
  <c r="J85" i="75"/>
  <c r="H79" i="75"/>
  <c r="I84" i="75"/>
  <c r="E116" i="75"/>
  <c r="D129" i="75"/>
  <c r="D138" i="75" s="1"/>
  <c r="H16" i="75" s="1"/>
  <c r="C40" i="75"/>
  <c r="C42" i="75" s="1"/>
  <c r="D42" i="75" s="1"/>
  <c r="D49" i="75" s="1"/>
  <c r="F16" i="75" s="1"/>
  <c r="D30" i="75"/>
  <c r="D31" i="75" s="1"/>
  <c r="G73" i="75"/>
  <c r="F73" i="75" s="1"/>
  <c r="G78" i="75" l="1"/>
  <c r="I85" i="75"/>
  <c r="H84" i="75"/>
  <c r="G79" i="75"/>
  <c r="E73" i="75"/>
  <c r="F78" i="75"/>
  <c r="D32" i="75"/>
  <c r="D46" i="75"/>
  <c r="F9" i="75" s="1"/>
  <c r="E31" i="75"/>
  <c r="E32" i="75" s="1"/>
  <c r="E34" i="75" s="1"/>
  <c r="E117" i="75"/>
  <c r="G111" i="75"/>
  <c r="G116" i="75" s="1"/>
  <c r="H85" i="75" l="1"/>
  <c r="F79" i="75"/>
  <c r="E79" i="75" s="1"/>
  <c r="D79" i="75" s="1"/>
  <c r="D93" i="75" s="1"/>
  <c r="G13" i="75" s="1"/>
  <c r="D111" i="75"/>
  <c r="D135" i="75" s="1"/>
  <c r="H9" i="75" s="1"/>
  <c r="F117" i="75"/>
  <c r="F122" i="75" s="1"/>
  <c r="D34" i="75"/>
  <c r="D35" i="75" s="1"/>
  <c r="E122" i="75"/>
  <c r="D73" i="75"/>
  <c r="D92" i="75" s="1"/>
  <c r="G11" i="75" s="1"/>
  <c r="E78" i="75"/>
  <c r="G84" i="75"/>
  <c r="G85" i="75"/>
  <c r="F84" i="75" l="1"/>
  <c r="F85" i="75" s="1"/>
  <c r="E85" i="75" s="1"/>
  <c r="E84" i="75"/>
  <c r="E123" i="75"/>
  <c r="E128" i="75" s="1"/>
  <c r="E129" i="75" s="1"/>
  <c r="D36" i="75"/>
  <c r="D47" i="75"/>
  <c r="F11" i="75" s="1"/>
  <c r="E35" i="75"/>
  <c r="E36" i="75" s="1"/>
  <c r="E38" i="75" s="1"/>
  <c r="G117" i="75"/>
  <c r="G122" i="75" s="1"/>
  <c r="D38" i="75" l="1"/>
  <c r="D39" i="75" s="1"/>
  <c r="H117" i="75"/>
  <c r="H122" i="75" s="1"/>
  <c r="F123" i="75"/>
  <c r="F128" i="75" s="1"/>
  <c r="F129" i="75" s="1"/>
  <c r="D117" i="75" l="1"/>
  <c r="D136" i="75" s="1"/>
  <c r="H11" i="75" s="1"/>
  <c r="D40" i="75"/>
  <c r="D48" i="75"/>
  <c r="F13" i="75" s="1"/>
  <c r="E39" i="75"/>
  <c r="E40" i="75" s="1"/>
  <c r="E42" i="75" s="1"/>
  <c r="G123" i="75"/>
  <c r="G128" i="75" l="1"/>
  <c r="G129" i="75" s="1"/>
  <c r="H123" i="75"/>
  <c r="I123" i="75" s="1"/>
  <c r="I128" i="75" s="1"/>
  <c r="D123" i="75" l="1"/>
  <c r="D137" i="75" s="1"/>
  <c r="H13" i="75" s="1"/>
  <c r="H128" i="75"/>
  <c r="H129" i="75" s="1"/>
  <c r="I129" i="75" l="1"/>
  <c r="J129" i="75" s="1"/>
</calcChain>
</file>

<file path=xl/sharedStrings.xml><?xml version="1.0" encoding="utf-8"?>
<sst xmlns="http://schemas.openxmlformats.org/spreadsheetml/2006/main" count="339" uniqueCount="173">
  <si>
    <t>1. Zugang</t>
  </si>
  <si>
    <t>2. Zugang</t>
  </si>
  <si>
    <t>3. Zugang</t>
  </si>
  <si>
    <t>Vorgang</t>
  </si>
  <si>
    <t>Menge</t>
  </si>
  <si>
    <t>Ak/Hk je Stück</t>
  </si>
  <si>
    <t>Anfangsbestand</t>
  </si>
  <si>
    <t>1. Abgang</t>
  </si>
  <si>
    <t>2. Abgang</t>
  </si>
  <si>
    <t>3. Abgang</t>
  </si>
  <si>
    <t>4. Zugang</t>
  </si>
  <si>
    <t>4. Abgang</t>
  </si>
  <si>
    <t>5. Zugang</t>
  </si>
  <si>
    <t>Endbestand</t>
  </si>
  <si>
    <t>Gesamtwert</t>
  </si>
  <si>
    <t>Bestand</t>
  </si>
  <si>
    <t>1. Last-In</t>
  </si>
  <si>
    <t>2. Last-In</t>
  </si>
  <si>
    <t>2. Out</t>
  </si>
  <si>
    <t>1. Out</t>
  </si>
  <si>
    <t>3. Last-In</t>
  </si>
  <si>
    <t>3. Out</t>
  </si>
  <si>
    <t>4. Last-In</t>
  </si>
  <si>
    <t>4. Out</t>
  </si>
  <si>
    <t>5. Last-In</t>
  </si>
  <si>
    <t>5. Out</t>
  </si>
  <si>
    <t>6. Last-In</t>
  </si>
  <si>
    <t>6. Out</t>
  </si>
  <si>
    <t>1. In</t>
  </si>
  <si>
    <t>2. In</t>
  </si>
  <si>
    <t>3. In</t>
  </si>
  <si>
    <t>4. In</t>
  </si>
  <si>
    <t>5. In</t>
  </si>
  <si>
    <t>6. In</t>
  </si>
  <si>
    <t>Daten</t>
  </si>
  <si>
    <t>Permanent</t>
  </si>
  <si>
    <t>Lifo</t>
  </si>
  <si>
    <t>Fifo</t>
  </si>
  <si>
    <t>Permanentes Durchschnittsverfahren</t>
  </si>
  <si>
    <t>Wert je Stück</t>
  </si>
  <si>
    <t>Permanentes Lifo-Verfahren</t>
  </si>
  <si>
    <t>Permanentes Fifo-Verfahren</t>
  </si>
  <si>
    <r>
      <t>Tageszinsen Z</t>
    </r>
    <r>
      <rPr>
        <b/>
        <vertAlign val="subscript"/>
        <sz val="11"/>
        <color theme="3"/>
        <rFont val="Calibri"/>
        <family val="2"/>
        <scheme val="minor"/>
      </rPr>
      <t>t</t>
    </r>
  </si>
  <si>
    <t>Zinstage t</t>
  </si>
  <si>
    <t>Tage</t>
  </si>
  <si>
    <t>Jahre zu 360 Tagen</t>
  </si>
  <si>
    <r>
      <t>Anfangsjahr JJJJ</t>
    </r>
    <r>
      <rPr>
        <vertAlign val="subscript"/>
        <sz val="11"/>
        <color indexed="8"/>
        <rFont val="Calibri"/>
        <family val="2"/>
        <scheme val="minor"/>
      </rPr>
      <t>I</t>
    </r>
  </si>
  <si>
    <r>
      <t>Endjahr JJJJ</t>
    </r>
    <r>
      <rPr>
        <vertAlign val="subscript"/>
        <sz val="11"/>
        <color indexed="8"/>
        <rFont val="Calibri"/>
        <family val="2"/>
        <scheme val="minor"/>
      </rPr>
      <t>II</t>
    </r>
  </si>
  <si>
    <t>Monate zu 30 Tagen</t>
  </si>
  <si>
    <r>
      <t>Anfangsmonat MM</t>
    </r>
    <r>
      <rPr>
        <vertAlign val="subscript"/>
        <sz val="11"/>
        <color indexed="8"/>
        <rFont val="Calibri"/>
        <family val="2"/>
        <scheme val="minor"/>
      </rPr>
      <t>I</t>
    </r>
  </si>
  <si>
    <r>
      <t>Endmonat MM</t>
    </r>
    <r>
      <rPr>
        <vertAlign val="subscript"/>
        <sz val="11"/>
        <color indexed="8"/>
        <rFont val="Calibri"/>
        <family val="2"/>
        <scheme val="minor"/>
      </rPr>
      <t>II</t>
    </r>
  </si>
  <si>
    <r>
      <t>Anfangstag TT</t>
    </r>
    <r>
      <rPr>
        <vertAlign val="subscript"/>
        <sz val="11"/>
        <color indexed="8"/>
        <rFont val="Calibri"/>
        <family val="2"/>
        <scheme val="minor"/>
      </rPr>
      <t>I</t>
    </r>
    <r>
      <rPr>
        <sz val="11"/>
        <color indexed="8"/>
        <rFont val="Calibri"/>
        <family val="2"/>
        <scheme val="minor"/>
      </rPr>
      <t xml:space="preserve"> (Maximum 30)</t>
    </r>
  </si>
  <si>
    <r>
      <t>Endtag TT</t>
    </r>
    <r>
      <rPr>
        <vertAlign val="subscript"/>
        <sz val="11"/>
        <color indexed="8"/>
        <rFont val="Calibri"/>
        <family val="2"/>
        <scheme val="minor"/>
      </rPr>
      <t>II</t>
    </r>
    <r>
      <rPr>
        <sz val="11"/>
        <color indexed="8"/>
        <rFont val="Calibri"/>
        <family val="2"/>
        <scheme val="minor"/>
      </rPr>
      <t xml:space="preserve"> (Maximum 30)</t>
    </r>
  </si>
  <si>
    <r>
      <t>Enddatum TT.MM.JJJJ</t>
    </r>
    <r>
      <rPr>
        <vertAlign val="subscript"/>
        <sz val="11"/>
        <color indexed="8"/>
        <rFont val="Calibri"/>
        <family val="2"/>
        <scheme val="minor"/>
      </rPr>
      <t>II</t>
    </r>
  </si>
  <si>
    <r>
      <t>Anfangsdatum TT.MM.JJJJ</t>
    </r>
    <r>
      <rPr>
        <vertAlign val="subscript"/>
        <sz val="11"/>
        <color indexed="8"/>
        <rFont val="Calibri"/>
        <family val="2"/>
        <scheme val="minor"/>
      </rPr>
      <t>I</t>
    </r>
  </si>
  <si>
    <r>
      <t>Jahreszinssatz r</t>
    </r>
    <r>
      <rPr>
        <vertAlign val="subscript"/>
        <sz val="11"/>
        <color indexed="8"/>
        <rFont val="Calibri"/>
        <family val="2"/>
        <scheme val="minor"/>
      </rPr>
      <t>a</t>
    </r>
  </si>
  <si>
    <t>Nennbetrag des Kredits K</t>
  </si>
  <si>
    <t>Tageszinsen</t>
  </si>
  <si>
    <t>Finanzierungsprozesse</t>
  </si>
  <si>
    <t>Gesamtlaufzeit</t>
  </si>
  <si>
    <t>Auszahlungsbetrag des Kredits</t>
  </si>
  <si>
    <t>Rückzahlungsbetrag des Kredits</t>
  </si>
  <si>
    <t>Damnum</t>
  </si>
  <si>
    <t>Abschreibungsbetrag</t>
  </si>
  <si>
    <t>Lohn- und Gehaltsabrechnung</t>
  </si>
  <si>
    <t>Alter</t>
  </si>
  <si>
    <t>Geburtsjahr</t>
  </si>
  <si>
    <t>Wohnort</t>
  </si>
  <si>
    <t>Bayern</t>
  </si>
  <si>
    <t>Lohn/Gehalt</t>
  </si>
  <si>
    <t>Arbeitgeber: VWL-Beitrag</t>
  </si>
  <si>
    <t>VWL-Gesamtbeitrag</t>
  </si>
  <si>
    <t>Nettolistenpreis Kraftfahrzeug</t>
  </si>
  <si>
    <t>Bruttolistenpreis Kraftfahrzeug</t>
  </si>
  <si>
    <t>Bruttolistenpreis Kraftfahrzeug abgerundet</t>
  </si>
  <si>
    <t>Einfache Entfernung Arbeitgeber</t>
  </si>
  <si>
    <t>Satz</t>
  </si>
  <si>
    <t>Berechneter Sachbezug Fahrzeug</t>
  </si>
  <si>
    <t>Nettobezug</t>
  </si>
  <si>
    <t>Umsatzsteuer auf Nettobezug</t>
  </si>
  <si>
    <t>Freibeträge</t>
  </si>
  <si>
    <t>Steuerklasse</t>
  </si>
  <si>
    <t>Kinderfreibeträge</t>
  </si>
  <si>
    <t>Lohnsteuersatz</t>
  </si>
  <si>
    <t xml:space="preserve">www.bmf-steuerrechner.de </t>
  </si>
  <si>
    <t>Tabelle: Lohnsteuer</t>
  </si>
  <si>
    <t>Tabelle: Solidaritätszuschlag</t>
  </si>
  <si>
    <t>Kirchensteuersatz</t>
  </si>
  <si>
    <t>Tabelle: Kirchsteuer</t>
  </si>
  <si>
    <t>Arbeitgeber: KV-Satz</t>
  </si>
  <si>
    <t>Arbeitnehmer: KV-Satz</t>
  </si>
  <si>
    <t>Arbeitnehmer: KV-Zusatzbeitragssatz</t>
  </si>
  <si>
    <t>Arbeitgeber: PV-Satz</t>
  </si>
  <si>
    <t>Arbeitnehmer: PV-Satz</t>
  </si>
  <si>
    <t>Arbeitnehmer: PV-Satz Kinderlose</t>
  </si>
  <si>
    <t>Arbeitgeber: RV-Satz</t>
  </si>
  <si>
    <t>Arbeitnehmer: RV-Satz</t>
  </si>
  <si>
    <t>Arbeitgeber: AV-Satz</t>
  </si>
  <si>
    <t>Arbeitnehmer: AV-Satz</t>
  </si>
  <si>
    <t>U1-Satz</t>
  </si>
  <si>
    <t>U2-Satz</t>
  </si>
  <si>
    <t>Insolvenzgeldumlagesatz</t>
  </si>
  <si>
    <t>Beitragsbemessungsgrenze KV &amp; PV</t>
  </si>
  <si>
    <t>Beitragsbemessungsgrenze RV &amp; AV</t>
  </si>
  <si>
    <t>Berechnung</t>
  </si>
  <si>
    <t>Normal versteuerter Anteil</t>
  </si>
  <si>
    <t>Beitrag vermögenswirksame Leistungen Arbeitgeber</t>
  </si>
  <si>
    <t>Sachbezüge</t>
  </si>
  <si>
    <t>Bruttolohn</t>
  </si>
  <si>
    <t>Steuerfreier Bruttolohn</t>
  </si>
  <si>
    <t>Steuerpflichtiger Arbeitslohn</t>
  </si>
  <si>
    <t>Bemessungsgrundlage der Lohnsteuer</t>
  </si>
  <si>
    <t>Lohnsteuer</t>
  </si>
  <si>
    <t>Durchschnittlicher Lohnsteuersatz</t>
  </si>
  <si>
    <t>Solidaritätszuschlag</t>
  </si>
  <si>
    <t>Kirchensteuer</t>
  </si>
  <si>
    <t>Steuerliche Abzüge Arbeitnehmer</t>
  </si>
  <si>
    <t>Abführung Betriebsstättenfinanzamt Arbeitgeber</t>
  </si>
  <si>
    <t>Sozialversicherungsfreier Lohn</t>
  </si>
  <si>
    <t>Sozialversicherungspflichtiges Arbeitsentgelt ohne Berücksichtigung Beitragsbemessungsgrenzen</t>
  </si>
  <si>
    <t>Monatliche Bemessungsgrenze KV &amp; PV</t>
  </si>
  <si>
    <t>Bemessungsgrundlage KV &amp; PV</t>
  </si>
  <si>
    <t>Monatliche Bemessungsgrenze RV &amp; AV</t>
  </si>
  <si>
    <t>Bemessungsgrundlage RV &amp; AV</t>
  </si>
  <si>
    <t>Krankenversicherung</t>
  </si>
  <si>
    <t>Arbeitnehmer: KV-Satz + Zusatzbeitragssatz/2</t>
  </si>
  <si>
    <t>Beitrag Krankenversicherung Arbeitnehmer</t>
  </si>
  <si>
    <t>Arbeitgeber: KV-Satz + Zusatzbeitragssatz/2</t>
  </si>
  <si>
    <t>Beitrag Krankenversicherung Arbeitgeber</t>
  </si>
  <si>
    <t>KV-Gesamtbetrag</t>
  </si>
  <si>
    <t>Pflegeversicherung</t>
  </si>
  <si>
    <t>Beitrag Pflegeversicherung Arbeitnehmer</t>
  </si>
  <si>
    <t>Beitrag Pflegeversicherung Arbeitgeber</t>
  </si>
  <si>
    <t>PV-Gesamtbetrag</t>
  </si>
  <si>
    <t>Rentenversicherung</t>
  </si>
  <si>
    <t>Beitrag Rentenversicherung Arbeitnehmer</t>
  </si>
  <si>
    <t>Beitrag Rentenversicherung Arbeitgeber</t>
  </si>
  <si>
    <t>RV-Gesamtbetrag</t>
  </si>
  <si>
    <t>Arbeitslosenversicherung</t>
  </si>
  <si>
    <t>Beitrag Arbeitslosenversicherung Arbeitnehmer</t>
  </si>
  <si>
    <t>Beitrag Arbeitslosenversicherung Arbeitgeber</t>
  </si>
  <si>
    <t>AV-Gesamtbetrag</t>
  </si>
  <si>
    <t>Beitrag Sozialversicherungen Arbeitnehmer</t>
  </si>
  <si>
    <t>Beitrag Sozialversicherungen Arbeitgeber</t>
  </si>
  <si>
    <t>Beitrag Sozialversicherungen Gesamt</t>
  </si>
  <si>
    <t>Abführung Krankenversicherung</t>
  </si>
  <si>
    <t>Umlage U1</t>
  </si>
  <si>
    <t>Umlage U2</t>
  </si>
  <si>
    <t>Insolvenzgeldumlage</t>
  </si>
  <si>
    <r>
      <t>Umlage</t>
    </r>
    <r>
      <rPr>
        <sz val="11"/>
        <color theme="1"/>
        <rFont val="Calibri"/>
        <family val="2"/>
        <scheme val="minor"/>
      </rPr>
      <t xml:space="preserve"> zur Abführung an die Krankenversicherung</t>
    </r>
  </si>
  <si>
    <t>Nettolohn</t>
  </si>
  <si>
    <t>Nettoabzüge</t>
  </si>
  <si>
    <t>Abzuziehende Sachbezüge</t>
  </si>
  <si>
    <t>Auszahlungsbetrag</t>
  </si>
  <si>
    <t>Gesamtbelastung Arbeitgeber</t>
  </si>
  <si>
    <t>Buchungen</t>
  </si>
  <si>
    <t>Vermögenswirksame Leistungen</t>
  </si>
  <si>
    <t>4120·6020·6300 Gehälter</t>
  </si>
  <si>
    <t>4170·6080·6321 Vermögenswirksame Leistungen</t>
  </si>
  <si>
    <t>an</t>
  </si>
  <si>
    <t>1750·3770·4866 Verbindlichkeiten aus Vermögensbildung</t>
  </si>
  <si>
    <t>Sachbezug Kraftfahrzeug</t>
  </si>
  <si>
    <t>8613·4948·5435 Verrechnete sonstige Sachbezüge 19 % USt</t>
  </si>
  <si>
    <t>1776·3806·4805 Umsatzsteuer 19 %</t>
  </si>
  <si>
    <t>Steuerliche Abzüge</t>
  </si>
  <si>
    <t>1741·3730·4831 Verbindlichkeiten aus Lohn- und Kirchensteuer</t>
  </si>
  <si>
    <t>Sozialversicherungsbeiträge</t>
  </si>
  <si>
    <t>4130·6110·6410 Gesetzliche soziale Aufwendungen</t>
  </si>
  <si>
    <t>1759·3759·4840 Voraussichtliche Beitragsschuld gegenüber den Sozialversicherungsträgern</t>
  </si>
  <si>
    <t>1740·3720·4850 Verbindlichkeiten aus Lohn und Gehalt</t>
  </si>
  <si>
    <t>Zusammengesetzter Buchungssatz</t>
  </si>
  <si>
    <t>Umlagen</t>
  </si>
  <si>
    <t>1759·3759·4840 Vorauss. Beitragsschuld (Krankenkasse)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</si>
</sst>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 &quot;Stück&quot;"/>
    <numFmt numFmtId="165" formatCode="#,##0.00\ &quot;€/Stück&quot;"/>
    <numFmt numFmtId="166" formatCode="#,##0.00\ &quot;€&quot;"/>
    <numFmt numFmtId="167" formatCode="#\ ##0\ &quot;€&quot;"/>
    <numFmt numFmtId="168" formatCode="#,##0.0000\ &quot;€/Stück&quot;"/>
    <numFmt numFmtId="169" formatCode="dd/mm/yy"/>
    <numFmt numFmtId="170" formatCode="#\ ##0.00\ &quot;€&quot;"/>
    <numFmt numFmtId="171" formatCode="#\ ##0\ &quot;Tage&quot;"/>
    <numFmt numFmtId="172" formatCode="0.0\ %"/>
    <numFmt numFmtId="173" formatCode="#\ ##0\ &quot;Jahre&quot;"/>
    <numFmt numFmtId="174" formatCode="#0.00\ &quot;km&quot;"/>
    <numFmt numFmtId="175" formatCode="0.000%"/>
  </numFmts>
  <fonts count="20" x14ac:knownFonts="1">
    <font>
      <sz val="11"/>
      <color theme="1"/>
      <name val="Calibri"/>
      <family val="2"/>
      <scheme val="minor"/>
    </font>
    <font>
      <b/>
      <sz val="11"/>
      <color theme="3"/>
      <name val="Calibri"/>
      <family val="2"/>
      <scheme val="minor"/>
    </font>
    <font>
      <b/>
      <sz val="11"/>
      <color theme="1"/>
      <name val="Calibri"/>
      <family val="2"/>
      <scheme val="minor"/>
    </font>
    <font>
      <sz val="11"/>
      <color theme="9"/>
      <name val="Calibri"/>
      <family val="2"/>
      <scheme val="minor"/>
    </font>
    <font>
      <sz val="11"/>
      <color rgb="FF0081C7"/>
      <name val="Calibri"/>
      <family val="2"/>
      <scheme val="minor"/>
    </font>
    <font>
      <b/>
      <sz val="11"/>
      <color rgb="FF0081C7"/>
      <name val="Calibri"/>
      <family val="2"/>
      <scheme val="minor"/>
    </font>
    <font>
      <b/>
      <sz val="11"/>
      <color theme="9"/>
      <name val="Calibri"/>
      <family val="2"/>
      <scheme val="minor"/>
    </font>
    <font>
      <sz val="11"/>
      <color theme="1"/>
      <name val="Calibri"/>
      <family val="2"/>
      <scheme val="minor"/>
    </font>
    <font>
      <sz val="10"/>
      <color theme="1"/>
      <name val="Calibri"/>
      <family val="2"/>
      <scheme val="minor"/>
    </font>
    <font>
      <b/>
      <vertAlign val="subscript"/>
      <sz val="11"/>
      <color theme="3"/>
      <name val="Calibri"/>
      <family val="2"/>
      <scheme val="minor"/>
    </font>
    <font>
      <vertAlign val="subscript"/>
      <sz val="11"/>
      <color indexed="8"/>
      <name val="Calibri"/>
      <family val="2"/>
      <scheme val="minor"/>
    </font>
    <font>
      <sz val="11"/>
      <color indexed="8"/>
      <name val="Calibri"/>
      <family val="2"/>
      <scheme val="minor"/>
    </font>
    <font>
      <sz val="11"/>
      <color rgb="FFFF0000"/>
      <name val="Calibri"/>
      <family val="2"/>
      <scheme val="minor"/>
    </font>
    <font>
      <u/>
      <sz val="11"/>
      <color theme="10"/>
      <name val="Calibri"/>
      <family val="2"/>
      <scheme val="minor"/>
    </font>
    <font>
      <sz val="12"/>
      <color theme="1"/>
      <name val="Calibri"/>
      <family val="2"/>
      <scheme val="minor"/>
    </font>
    <font>
      <sz val="9"/>
      <color theme="1"/>
      <name val="Calibri"/>
      <family val="2"/>
      <scheme val="minor"/>
    </font>
    <font>
      <sz val="9"/>
      <color rgb="FF0081C7"/>
      <name val="Calibri"/>
      <family val="2"/>
      <scheme val="minor"/>
    </font>
    <font>
      <b/>
      <sz val="11"/>
      <color rgb="FF92D050"/>
      <name val="Calibri"/>
      <family val="2"/>
      <scheme val="minor"/>
    </font>
    <font>
      <b/>
      <sz val="11"/>
      <color rgb="FFFF0000"/>
      <name val="Calibri"/>
      <family val="2"/>
      <scheme val="minor"/>
    </font>
    <font>
      <b/>
      <sz val="11"/>
      <color rgb="FFC00000"/>
      <name val="Calibri"/>
      <family val="2"/>
      <scheme val="minor"/>
    </font>
  </fonts>
  <fills count="2">
    <fill>
      <patternFill patternType="none"/>
    </fill>
    <fill>
      <patternFill patternType="gray125"/>
    </fill>
  </fills>
  <borders count="4">
    <border>
      <left/>
      <right/>
      <top/>
      <bottom/>
      <diagonal/>
    </border>
    <border>
      <left/>
      <right/>
      <top style="thin">
        <color theme="1"/>
      </top>
      <bottom/>
      <diagonal/>
    </border>
    <border>
      <left/>
      <right/>
      <top style="medium">
        <color theme="1"/>
      </top>
      <bottom/>
      <diagonal/>
    </border>
    <border>
      <left/>
      <right/>
      <top style="medium">
        <color auto="1"/>
      </top>
      <bottom/>
      <diagonal/>
    </border>
  </borders>
  <cellStyleXfs count="3">
    <xf numFmtId="0" fontId="0" fillId="0" borderId="0"/>
    <xf numFmtId="0" fontId="8" fillId="0" borderId="0"/>
    <xf numFmtId="0" fontId="13" fillId="0" borderId="0" applyNumberFormat="0" applyFill="0" applyBorder="0" applyAlignment="0" applyProtection="0"/>
  </cellStyleXfs>
  <cellXfs count="95">
    <xf numFmtId="0" fontId="0" fillId="0" borderId="0" xfId="0"/>
    <xf numFmtId="0" fontId="2" fillId="0" borderId="0" xfId="0" applyFont="1"/>
    <xf numFmtId="0" fontId="2" fillId="0" borderId="0" xfId="0" applyFont="1" applyAlignment="1">
      <alignment horizontal="right"/>
    </xf>
    <xf numFmtId="0" fontId="1" fillId="0" borderId="0" xfId="0" applyFont="1"/>
    <xf numFmtId="0" fontId="0" fillId="0" borderId="0" xfId="0" applyFont="1"/>
    <xf numFmtId="0" fontId="1" fillId="0" borderId="0" xfId="0" applyFont="1" applyAlignment="1">
      <alignment horizontal="right"/>
    </xf>
    <xf numFmtId="0" fontId="3" fillId="0" borderId="0" xfId="0" applyFont="1"/>
    <xf numFmtId="164" fontId="0" fillId="0" borderId="0" xfId="0" applyNumberFormat="1" applyFont="1" applyBorder="1" applyAlignment="1">
      <alignment vertical="center"/>
    </xf>
    <xf numFmtId="165" fontId="0" fillId="0" borderId="0" xfId="0" applyNumberFormat="1" applyFont="1"/>
    <xf numFmtId="166" fontId="3" fillId="0" borderId="0" xfId="0" applyNumberFormat="1" applyFont="1"/>
    <xf numFmtId="167" fontId="0" fillId="0" borderId="0" xfId="0" applyNumberFormat="1" applyFont="1"/>
    <xf numFmtId="164" fontId="3" fillId="0" borderId="0" xfId="0" applyNumberFormat="1" applyFont="1"/>
    <xf numFmtId="168" fontId="3" fillId="0" borderId="0" xfId="0" applyNumberFormat="1" applyFont="1" applyBorder="1" applyAlignment="1">
      <alignment vertical="center"/>
    </xf>
    <xf numFmtId="168" fontId="6" fillId="0" borderId="0" xfId="0" applyNumberFormat="1" applyFont="1" applyBorder="1" applyAlignment="1">
      <alignment vertical="center"/>
    </xf>
    <xf numFmtId="169" fontId="0" fillId="0" borderId="0" xfId="0" applyNumberFormat="1" applyFont="1" applyAlignment="1">
      <alignment horizontal="right"/>
    </xf>
    <xf numFmtId="168" fontId="0" fillId="0" borderId="0" xfId="0" applyNumberFormat="1" applyFont="1" applyBorder="1" applyAlignment="1">
      <alignment vertical="center"/>
    </xf>
    <xf numFmtId="0" fontId="0" fillId="0" borderId="0" xfId="0" applyFont="1" applyAlignment="1">
      <alignment horizontal="right"/>
    </xf>
    <xf numFmtId="164" fontId="3" fillId="0" borderId="0" xfId="0" applyNumberFormat="1" applyFont="1" applyBorder="1" applyAlignment="1">
      <alignment vertical="center"/>
    </xf>
    <xf numFmtId="165" fontId="0" fillId="0" borderId="0" xfId="0" applyNumberFormat="1" applyFont="1" applyBorder="1" applyAlignment="1">
      <alignment vertical="center"/>
    </xf>
    <xf numFmtId="168" fontId="0" fillId="0" borderId="0" xfId="0" applyNumberFormat="1" applyFont="1"/>
    <xf numFmtId="168" fontId="2" fillId="0" borderId="0" xfId="0" applyNumberFormat="1" applyFont="1" applyBorder="1" applyAlignment="1">
      <alignment vertical="center"/>
    </xf>
    <xf numFmtId="166" fontId="0" fillId="0" borderId="0" xfId="0" applyNumberFormat="1" applyFont="1"/>
    <xf numFmtId="168" fontId="2" fillId="0" borderId="0" xfId="0" applyNumberFormat="1" applyFont="1" applyBorder="1" applyAlignment="1">
      <alignment horizontal="right" vertical="center"/>
    </xf>
    <xf numFmtId="164" fontId="0" fillId="0" borderId="0" xfId="0" applyNumberFormat="1" applyFont="1"/>
    <xf numFmtId="0" fontId="7" fillId="0" borderId="0" xfId="1" applyFont="1"/>
    <xf numFmtId="0" fontId="7" fillId="0" borderId="0" xfId="1" applyFont="1" applyAlignment="1">
      <alignment horizontal="right"/>
    </xf>
    <xf numFmtId="0" fontId="7" fillId="0" borderId="0" xfId="1" applyNumberFormat="1" applyFont="1"/>
    <xf numFmtId="0" fontId="7" fillId="0" borderId="0" xfId="1" applyNumberFormat="1" applyFont="1" applyAlignment="1">
      <alignment horizontal="right"/>
    </xf>
    <xf numFmtId="170" fontId="3" fillId="0" borderId="0" xfId="1" applyNumberFormat="1" applyFont="1" applyAlignment="1">
      <alignment horizontal="right"/>
    </xf>
    <xf numFmtId="0" fontId="2" fillId="0" borderId="0" xfId="1" applyNumberFormat="1" applyFont="1"/>
    <xf numFmtId="171" fontId="3" fillId="0" borderId="0" xfId="1" applyNumberFormat="1" applyFont="1" applyBorder="1" applyAlignment="1">
      <alignment horizontal="right"/>
    </xf>
    <xf numFmtId="171" fontId="7" fillId="0" borderId="0" xfId="1" applyNumberFormat="1" applyFont="1" applyBorder="1" applyAlignment="1">
      <alignment horizontal="right"/>
    </xf>
    <xf numFmtId="0" fontId="7" fillId="0" borderId="1" xfId="1" applyNumberFormat="1" applyFont="1" applyBorder="1" applyAlignment="1">
      <alignment horizontal="right"/>
    </xf>
    <xf numFmtId="0" fontId="7" fillId="0" borderId="1" xfId="1" applyNumberFormat="1" applyFont="1" applyBorder="1"/>
    <xf numFmtId="171" fontId="7" fillId="0" borderId="1" xfId="1" applyNumberFormat="1" applyFont="1" applyBorder="1" applyAlignment="1">
      <alignment horizontal="right"/>
    </xf>
    <xf numFmtId="14" fontId="7" fillId="0" borderId="0" xfId="1" applyNumberFormat="1" applyFont="1" applyAlignment="1">
      <alignment horizontal="right"/>
    </xf>
    <xf numFmtId="14" fontId="4" fillId="0" borderId="0" xfId="1" applyNumberFormat="1" applyFont="1" applyAlignment="1">
      <alignment horizontal="right"/>
    </xf>
    <xf numFmtId="14" fontId="7" fillId="0" borderId="0" xfId="1" applyNumberFormat="1" applyFont="1"/>
    <xf numFmtId="172" fontId="7" fillId="0" borderId="0" xfId="1" applyNumberFormat="1" applyFont="1" applyAlignment="1">
      <alignment horizontal="right"/>
    </xf>
    <xf numFmtId="172" fontId="4" fillId="0" borderId="0" xfId="1" applyNumberFormat="1" applyFont="1"/>
    <xf numFmtId="172" fontId="7" fillId="0" borderId="0" xfId="1" applyNumberFormat="1" applyFont="1"/>
    <xf numFmtId="170" fontId="7" fillId="0" borderId="0" xfId="1" applyNumberFormat="1" applyFont="1" applyAlignment="1">
      <alignment horizontal="right"/>
    </xf>
    <xf numFmtId="0" fontId="2" fillId="0" borderId="0" xfId="1" applyFont="1"/>
    <xf numFmtId="0" fontId="1" fillId="0" borderId="0" xfId="1" applyFont="1"/>
    <xf numFmtId="0" fontId="0" fillId="0" borderId="0" xfId="1" applyFont="1"/>
    <xf numFmtId="166" fontId="4" fillId="0" borderId="0" xfId="1" applyNumberFormat="1" applyFont="1"/>
    <xf numFmtId="173" fontId="4" fillId="0" borderId="0" xfId="1" applyNumberFormat="1" applyFont="1" applyBorder="1" applyAlignment="1">
      <alignment horizontal="right"/>
    </xf>
    <xf numFmtId="0" fontId="0" fillId="0" borderId="0" xfId="1" applyFont="1" applyAlignment="1">
      <alignment horizontal="right"/>
    </xf>
    <xf numFmtId="0" fontId="14" fillId="0" borderId="0" xfId="1" applyFont="1"/>
    <xf numFmtId="0" fontId="15" fillId="0" borderId="0" xfId="1" applyFont="1"/>
    <xf numFmtId="0" fontId="4" fillId="0" borderId="0" xfId="1" applyFont="1"/>
    <xf numFmtId="0" fontId="4" fillId="0" borderId="0" xfId="1" applyFont="1" applyAlignment="1">
      <alignment horizontal="right"/>
    </xf>
    <xf numFmtId="0" fontId="16" fillId="0" borderId="0" xfId="1" applyFont="1" applyAlignment="1">
      <alignment horizontal="right"/>
    </xf>
    <xf numFmtId="0" fontId="17" fillId="0" borderId="0" xfId="1" applyNumberFormat="1" applyFont="1" applyAlignment="1">
      <alignment horizontal="right" vertical="center"/>
    </xf>
    <xf numFmtId="0" fontId="4" fillId="0" borderId="0" xfId="1" applyNumberFormat="1" applyFont="1" applyAlignment="1">
      <alignment horizontal="right"/>
    </xf>
    <xf numFmtId="0" fontId="5" fillId="0" borderId="0" xfId="1" applyNumberFormat="1" applyFont="1" applyAlignment="1">
      <alignment horizontal="right" vertical="center"/>
    </xf>
    <xf numFmtId="0" fontId="4" fillId="0" borderId="0" xfId="1" applyNumberFormat="1" applyFont="1"/>
    <xf numFmtId="0" fontId="16" fillId="0" borderId="0" xfId="1" applyNumberFormat="1" applyFont="1" applyAlignment="1">
      <alignment horizontal="right"/>
    </xf>
    <xf numFmtId="0" fontId="2" fillId="0" borderId="0" xfId="1" applyNumberFormat="1" applyFont="1" applyAlignment="1">
      <alignment horizontal="right" vertical="center"/>
    </xf>
    <xf numFmtId="0" fontId="0" fillId="0" borderId="0" xfId="1" applyNumberFormat="1" applyFont="1" applyAlignment="1">
      <alignment horizontal="right"/>
    </xf>
    <xf numFmtId="0" fontId="0" fillId="0" borderId="0" xfId="1" applyNumberFormat="1" applyFont="1"/>
    <xf numFmtId="0" fontId="15" fillId="0" borderId="0" xfId="1" applyNumberFormat="1" applyFont="1" applyAlignment="1">
      <alignment horizontal="right"/>
    </xf>
    <xf numFmtId="170" fontId="0" fillId="0" borderId="0" xfId="1" applyNumberFormat="1" applyFont="1" applyAlignment="1">
      <alignment horizontal="right"/>
    </xf>
    <xf numFmtId="170" fontId="4" fillId="0" borderId="0" xfId="1" applyNumberFormat="1" applyFont="1" applyAlignment="1">
      <alignment horizontal="right"/>
    </xf>
    <xf numFmtId="170" fontId="16" fillId="0" borderId="0" xfId="1" applyNumberFormat="1" applyFont="1" applyAlignment="1">
      <alignment horizontal="right"/>
    </xf>
    <xf numFmtId="170" fontId="15" fillId="0" borderId="0" xfId="1" applyNumberFormat="1" applyFont="1" applyAlignment="1">
      <alignment horizontal="right"/>
    </xf>
    <xf numFmtId="174" fontId="0" fillId="0" borderId="0" xfId="1" applyNumberFormat="1" applyFont="1" applyAlignment="1">
      <alignment horizontal="right"/>
    </xf>
    <xf numFmtId="174" fontId="4" fillId="0" borderId="0" xfId="1" applyNumberFormat="1" applyFont="1" applyAlignment="1">
      <alignment horizontal="right"/>
    </xf>
    <xf numFmtId="174" fontId="16" fillId="0" borderId="0" xfId="1" applyNumberFormat="1" applyFont="1" applyAlignment="1">
      <alignment horizontal="right"/>
    </xf>
    <xf numFmtId="175" fontId="0" fillId="0" borderId="0" xfId="1" applyNumberFormat="1" applyFont="1"/>
    <xf numFmtId="170" fontId="6" fillId="0" borderId="0" xfId="1" applyNumberFormat="1" applyFont="1" applyAlignment="1">
      <alignment horizontal="right"/>
    </xf>
    <xf numFmtId="175" fontId="4" fillId="0" borderId="0" xfId="1" applyNumberFormat="1" applyFont="1"/>
    <xf numFmtId="175" fontId="16" fillId="0" borderId="0" xfId="1" applyNumberFormat="1" applyFont="1"/>
    <xf numFmtId="0" fontId="13" fillId="0" borderId="0" xfId="2"/>
    <xf numFmtId="0" fontId="16" fillId="0" borderId="0" xfId="1" applyFont="1"/>
    <xf numFmtId="0" fontId="2" fillId="0" borderId="0" xfId="1" applyFont="1" applyAlignment="1">
      <alignment horizontal="right" wrapText="1"/>
    </xf>
    <xf numFmtId="0" fontId="2" fillId="0" borderId="0" xfId="1" applyFont="1" applyAlignment="1">
      <alignment horizontal="right"/>
    </xf>
    <xf numFmtId="166" fontId="0" fillId="0" borderId="0" xfId="1" applyNumberFormat="1" applyFont="1"/>
    <xf numFmtId="170" fontId="12" fillId="0" borderId="0" xfId="1" applyNumberFormat="1" applyFont="1"/>
    <xf numFmtId="170" fontId="18" fillId="0" borderId="0" xfId="1" applyNumberFormat="1" applyFont="1"/>
    <xf numFmtId="166" fontId="2" fillId="0" borderId="0" xfId="1" applyNumberFormat="1" applyFont="1"/>
    <xf numFmtId="0" fontId="2" fillId="0" borderId="2" xfId="1" applyFont="1" applyBorder="1"/>
    <xf numFmtId="170" fontId="0" fillId="0" borderId="2" xfId="1" applyNumberFormat="1" applyFont="1" applyBorder="1" applyAlignment="1">
      <alignment horizontal="right"/>
    </xf>
    <xf numFmtId="170" fontId="2" fillId="0" borderId="0" xfId="1" applyNumberFormat="1" applyFont="1" applyAlignment="1">
      <alignment horizontal="right"/>
    </xf>
    <xf numFmtId="175" fontId="7" fillId="0" borderId="0" xfId="1" applyNumberFormat="1" applyFont="1"/>
    <xf numFmtId="10" fontId="0" fillId="0" borderId="0" xfId="1" applyNumberFormat="1" applyFont="1"/>
    <xf numFmtId="170" fontId="19" fillId="0" borderId="0" xfId="1" applyNumberFormat="1" applyFont="1" applyAlignment="1">
      <alignment horizontal="right"/>
    </xf>
    <xf numFmtId="0" fontId="0" fillId="0" borderId="2" xfId="1" applyFont="1" applyBorder="1"/>
    <xf numFmtId="166" fontId="0" fillId="0" borderId="2" xfId="1" applyNumberFormat="1" applyFont="1" applyBorder="1"/>
    <xf numFmtId="166" fontId="7" fillId="0" borderId="0" xfId="1" applyNumberFormat="1" applyFont="1"/>
    <xf numFmtId="0" fontId="0" fillId="0" borderId="3" xfId="1" applyFont="1" applyBorder="1"/>
    <xf numFmtId="170" fontId="0" fillId="0" borderId="3" xfId="1" applyNumberFormat="1" applyFont="1" applyBorder="1" applyAlignment="1">
      <alignment horizontal="right"/>
    </xf>
    <xf numFmtId="170" fontId="2" fillId="0" borderId="0" xfId="1" applyNumberFormat="1" applyFont="1"/>
    <xf numFmtId="166" fontId="0" fillId="0" borderId="0" xfId="1" applyNumberFormat="1" applyFont="1" applyAlignment="1">
      <alignment horizontal="right"/>
    </xf>
    <xf numFmtId="170" fontId="0" fillId="0" borderId="0" xfId="1" applyNumberFormat="1" applyFont="1"/>
  </cellXfs>
  <cellStyles count="3">
    <cellStyle name="Link" xfId="2" builtinId="8"/>
    <cellStyle name="Standard" xfId="0" builtinId="0"/>
    <cellStyle name="Standard 2" xfId="1" xr:uid="{7155D042-BE29-4F7F-A2C4-5EA1895A64D3}"/>
  </cellStyles>
  <dxfs count="0"/>
  <tableStyles count="0" defaultTableStyle="TableStyleMedium2" defaultPivotStyle="PivotStyleLight16"/>
  <colors>
    <mruColors>
      <color rgb="FF0081C7"/>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Klausur">
      <a:dk1>
        <a:srgbClr val="000000"/>
      </a:dk1>
      <a:lt1>
        <a:srgbClr val="FFFFFF"/>
      </a:lt1>
      <a:dk2>
        <a:srgbClr val="808080"/>
      </a:dk2>
      <a:lt2>
        <a:srgbClr val="FFFFFF"/>
      </a:lt2>
      <a:accent1>
        <a:srgbClr val="FFFFFF"/>
      </a:accent1>
      <a:accent2>
        <a:srgbClr val="FFFFFF"/>
      </a:accent2>
      <a:accent3>
        <a:srgbClr val="FFFFFF"/>
      </a:accent3>
      <a:accent4>
        <a:srgbClr val="FFFFFF"/>
      </a:accent4>
      <a:accent5>
        <a:srgbClr val="FFFFFF"/>
      </a:accent5>
      <a:accent6>
        <a:srgbClr val="D40032"/>
      </a:accent6>
      <a:hlink>
        <a:srgbClr val="82D3FF"/>
      </a:hlink>
      <a:folHlink>
        <a:srgbClr val="82D3FF"/>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mf-steuerrechner.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1A4BD-69E4-471F-8E89-4E280D3CF88F}">
  <dimension ref="B1:J138"/>
  <sheetViews>
    <sheetView workbookViewId="0">
      <selection activeCell="B3" sqref="B3"/>
    </sheetView>
  </sheetViews>
  <sheetFormatPr baseColWidth="10" defaultColWidth="11.44140625" defaultRowHeight="14.4" x14ac:dyDescent="0.3"/>
  <cols>
    <col min="1" max="1" width="2.6640625" style="4" customWidth="1"/>
    <col min="2" max="2" width="27.5546875" style="4" bestFit="1" customWidth="1"/>
    <col min="3" max="3" width="16.44140625" style="4" customWidth="1"/>
    <col min="4" max="4" width="17.33203125" style="4" bestFit="1" customWidth="1"/>
    <col min="5" max="5" width="16.44140625" style="4" customWidth="1"/>
    <col min="6" max="8" width="17.33203125" style="4" bestFit="1" customWidth="1"/>
    <col min="9" max="11" width="16.44140625" style="4" customWidth="1"/>
    <col min="12" max="16384" width="11.44140625" style="4"/>
  </cols>
  <sheetData>
    <row r="1" spans="2:8" x14ac:dyDescent="0.3">
      <c r="B1" s="3"/>
    </row>
    <row r="3" spans="2:8" x14ac:dyDescent="0.3">
      <c r="B3" s="3" t="s">
        <v>34</v>
      </c>
    </row>
    <row r="4" spans="2:8" x14ac:dyDescent="0.3">
      <c r="B4" s="1" t="s">
        <v>3</v>
      </c>
      <c r="C4" s="2" t="s">
        <v>4</v>
      </c>
      <c r="D4" s="2" t="s">
        <v>5</v>
      </c>
      <c r="F4" s="2" t="s">
        <v>35</v>
      </c>
      <c r="G4" s="2" t="s">
        <v>36</v>
      </c>
      <c r="H4" s="2" t="s">
        <v>37</v>
      </c>
    </row>
    <row r="5" spans="2:8" x14ac:dyDescent="0.3">
      <c r="B5" s="4" t="s">
        <v>6</v>
      </c>
      <c r="C5" s="7">
        <v>350</v>
      </c>
      <c r="D5" s="18">
        <v>600</v>
      </c>
    </row>
    <row r="6" spans="2:8" x14ac:dyDescent="0.3">
      <c r="B6" s="4" t="s">
        <v>0</v>
      </c>
      <c r="C6" s="7">
        <v>210</v>
      </c>
      <c r="D6" s="18">
        <v>720</v>
      </c>
    </row>
    <row r="7" spans="2:8" x14ac:dyDescent="0.3">
      <c r="B7" s="4" t="s">
        <v>7</v>
      </c>
      <c r="C7" s="7">
        <v>-70</v>
      </c>
      <c r="D7" s="7"/>
      <c r="F7" s="19">
        <f>D45</f>
        <v>645</v>
      </c>
      <c r="G7" s="19">
        <f>D90</f>
        <v>720</v>
      </c>
      <c r="H7" s="19">
        <f>D134</f>
        <v>600</v>
      </c>
    </row>
    <row r="8" spans="2:8" x14ac:dyDescent="0.3">
      <c r="B8" s="4" t="s">
        <v>1</v>
      </c>
      <c r="C8" s="7">
        <v>280</v>
      </c>
      <c r="D8" s="18">
        <v>480</v>
      </c>
    </row>
    <row r="9" spans="2:8" x14ac:dyDescent="0.3">
      <c r="B9" s="4" t="s">
        <v>8</v>
      </c>
      <c r="C9" s="7">
        <v>-350</v>
      </c>
      <c r="D9" s="7"/>
      <c r="F9" s="19">
        <f>D46</f>
        <v>585</v>
      </c>
      <c r="G9" s="19">
        <f>D91</f>
        <v>528</v>
      </c>
      <c r="H9" s="19">
        <f>D135</f>
        <v>624</v>
      </c>
    </row>
    <row r="10" spans="2:8" x14ac:dyDescent="0.3">
      <c r="B10" s="4" t="s">
        <v>2</v>
      </c>
      <c r="C10" s="7">
        <v>525</v>
      </c>
      <c r="D10" s="18">
        <v>720</v>
      </c>
    </row>
    <row r="11" spans="2:8" x14ac:dyDescent="0.3">
      <c r="B11" s="4" t="s">
        <v>9</v>
      </c>
      <c r="C11" s="7">
        <v>-350</v>
      </c>
      <c r="D11" s="7"/>
      <c r="F11" s="19">
        <f>D47</f>
        <v>660</v>
      </c>
      <c r="G11" s="19">
        <f>D92</f>
        <v>720</v>
      </c>
      <c r="H11" s="19">
        <f>D136</f>
        <v>576</v>
      </c>
    </row>
    <row r="12" spans="2:8" x14ac:dyDescent="0.3">
      <c r="B12" s="4" t="s">
        <v>10</v>
      </c>
      <c r="C12" s="7">
        <v>105</v>
      </c>
      <c r="D12" s="18">
        <v>360</v>
      </c>
    </row>
    <row r="13" spans="2:8" x14ac:dyDescent="0.3">
      <c r="B13" s="4" t="s">
        <v>11</v>
      </c>
      <c r="C13" s="7">
        <f>-1*(C5+C6+C7+C8+C9+C10+C11+C12)</f>
        <v>-700</v>
      </c>
      <c r="D13" s="7"/>
      <c r="F13" s="19">
        <f>D48</f>
        <v>615</v>
      </c>
      <c r="G13" s="19">
        <f>D93</f>
        <v>606</v>
      </c>
      <c r="H13" s="19">
        <f>D137</f>
        <v>642</v>
      </c>
    </row>
    <row r="15" spans="2:8" x14ac:dyDescent="0.3">
      <c r="B15" s="4" t="s">
        <v>12</v>
      </c>
      <c r="C15" s="7">
        <v>0</v>
      </c>
      <c r="D15" s="18">
        <v>0</v>
      </c>
    </row>
    <row r="16" spans="2:8" x14ac:dyDescent="0.3">
      <c r="B16" s="4" t="s">
        <v>13</v>
      </c>
      <c r="C16" s="7">
        <f>-1*(C5+C6+C7+C8+C9+C10+C11+C12+C13+C15)</f>
        <v>0</v>
      </c>
      <c r="D16" s="7"/>
      <c r="F16" s="19">
        <f>D49</f>
        <v>0</v>
      </c>
      <c r="G16" s="19">
        <f>D94</f>
        <v>0</v>
      </c>
      <c r="H16" s="19">
        <f>D138</f>
        <v>0</v>
      </c>
    </row>
    <row r="21" spans="2:8" x14ac:dyDescent="0.3">
      <c r="B21" s="3" t="s">
        <v>38</v>
      </c>
    </row>
    <row r="22" spans="2:8" x14ac:dyDescent="0.3">
      <c r="B22" s="3"/>
    </row>
    <row r="23" spans="2:8" x14ac:dyDescent="0.3">
      <c r="B23" s="1" t="s">
        <v>3</v>
      </c>
      <c r="C23" s="2" t="s">
        <v>4</v>
      </c>
      <c r="D23" s="2" t="s">
        <v>5</v>
      </c>
      <c r="E23" s="2" t="s">
        <v>14</v>
      </c>
      <c r="G23" s="2"/>
      <c r="H23" s="2"/>
    </row>
    <row r="24" spans="2:8" x14ac:dyDescent="0.3">
      <c r="B24" s="4" t="s">
        <v>6</v>
      </c>
      <c r="C24" s="7">
        <f>C$5</f>
        <v>350</v>
      </c>
      <c r="D24" s="8">
        <f>D$5</f>
        <v>600</v>
      </c>
      <c r="E24" s="9">
        <f>D24*C24</f>
        <v>210000</v>
      </c>
      <c r="G24" s="10"/>
      <c r="H24" s="10"/>
    </row>
    <row r="25" spans="2:8" x14ac:dyDescent="0.3">
      <c r="B25" s="4" t="s">
        <v>0</v>
      </c>
      <c r="C25" s="7">
        <f>C$6</f>
        <v>210</v>
      </c>
      <c r="D25" s="8">
        <f>D$6</f>
        <v>720</v>
      </c>
      <c r="E25" s="9">
        <f>D25*C25</f>
        <v>151200</v>
      </c>
      <c r="G25" s="10"/>
      <c r="H25" s="10"/>
    </row>
    <row r="26" spans="2:8" x14ac:dyDescent="0.3">
      <c r="B26" s="4" t="s">
        <v>15</v>
      </c>
      <c r="C26" s="11">
        <f>C24+C25</f>
        <v>560</v>
      </c>
      <c r="D26" s="12">
        <f>IF(C26=0,0,E26/C26)</f>
        <v>645</v>
      </c>
      <c r="E26" s="9">
        <f>E24+E25</f>
        <v>361200</v>
      </c>
      <c r="G26" s="10"/>
      <c r="H26" s="10"/>
    </row>
    <row r="27" spans="2:8" x14ac:dyDescent="0.3">
      <c r="B27" s="4" t="s">
        <v>7</v>
      </c>
      <c r="C27" s="7">
        <f>C$7</f>
        <v>-70</v>
      </c>
      <c r="D27" s="13">
        <f>IF(C27=0,0,D26)</f>
        <v>645</v>
      </c>
      <c r="E27" s="9">
        <f>D27*C27</f>
        <v>-45150</v>
      </c>
      <c r="G27" s="10"/>
      <c r="H27" s="10"/>
    </row>
    <row r="28" spans="2:8" x14ac:dyDescent="0.3">
      <c r="B28" s="4" t="s">
        <v>15</v>
      </c>
      <c r="C28" s="11">
        <f>C26+C27</f>
        <v>490</v>
      </c>
      <c r="D28" s="12">
        <f>D27</f>
        <v>645</v>
      </c>
      <c r="E28" s="9">
        <f>E26+E27</f>
        <v>316050</v>
      </c>
      <c r="G28" s="10"/>
      <c r="H28" s="10"/>
    </row>
    <row r="29" spans="2:8" x14ac:dyDescent="0.3">
      <c r="B29" s="4" t="s">
        <v>1</v>
      </c>
      <c r="C29" s="7">
        <f>C$8</f>
        <v>280</v>
      </c>
      <c r="D29" s="8">
        <f>D$8</f>
        <v>480</v>
      </c>
      <c r="E29" s="9">
        <f>D29*C29</f>
        <v>134400</v>
      </c>
      <c r="G29" s="10"/>
      <c r="H29" s="10"/>
    </row>
    <row r="30" spans="2:8" x14ac:dyDescent="0.3">
      <c r="B30" s="4" t="s">
        <v>15</v>
      </c>
      <c r="C30" s="11">
        <f>C28+C29</f>
        <v>770</v>
      </c>
      <c r="D30" s="12">
        <f>IF(C30=0,0,E30/C30)</f>
        <v>585</v>
      </c>
      <c r="E30" s="9">
        <f>E28+E29</f>
        <v>450450</v>
      </c>
      <c r="G30" s="10"/>
      <c r="H30" s="10"/>
    </row>
    <row r="31" spans="2:8" x14ac:dyDescent="0.3">
      <c r="B31" s="4" t="s">
        <v>8</v>
      </c>
      <c r="C31" s="7">
        <f>C$9</f>
        <v>-350</v>
      </c>
      <c r="D31" s="13">
        <f>IF(C31=0,0,D30)</f>
        <v>585</v>
      </c>
      <c r="E31" s="9">
        <f>D31*C31</f>
        <v>-204750</v>
      </c>
      <c r="G31" s="10"/>
      <c r="H31" s="10"/>
    </row>
    <row r="32" spans="2:8" x14ac:dyDescent="0.3">
      <c r="B32" s="4" t="s">
        <v>15</v>
      </c>
      <c r="C32" s="11">
        <f>C30+C31</f>
        <v>420</v>
      </c>
      <c r="D32" s="12">
        <f>D31</f>
        <v>585</v>
      </c>
      <c r="E32" s="9">
        <f>E30+E31</f>
        <v>245700</v>
      </c>
      <c r="G32" s="10"/>
      <c r="H32" s="10"/>
    </row>
    <row r="33" spans="2:8" x14ac:dyDescent="0.3">
      <c r="B33" s="4" t="s">
        <v>2</v>
      </c>
      <c r="C33" s="7">
        <f>C$10</f>
        <v>525</v>
      </c>
      <c r="D33" s="8">
        <f>D$10</f>
        <v>720</v>
      </c>
      <c r="E33" s="9">
        <f>D33*C33</f>
        <v>378000</v>
      </c>
      <c r="G33" s="10"/>
      <c r="H33" s="10"/>
    </row>
    <row r="34" spans="2:8" x14ac:dyDescent="0.3">
      <c r="B34" s="4" t="s">
        <v>15</v>
      </c>
      <c r="C34" s="11">
        <f>C32+C33</f>
        <v>945</v>
      </c>
      <c r="D34" s="12">
        <f>IF(C34=0,0,E34/C34)</f>
        <v>660</v>
      </c>
      <c r="E34" s="9">
        <f>E32+E33</f>
        <v>623700</v>
      </c>
      <c r="G34" s="10"/>
      <c r="H34" s="10"/>
    </row>
    <row r="35" spans="2:8" x14ac:dyDescent="0.3">
      <c r="B35" s="4" t="s">
        <v>9</v>
      </c>
      <c r="C35" s="7">
        <f>C$11</f>
        <v>-350</v>
      </c>
      <c r="D35" s="13">
        <f>IF(C35=0,0,D34)</f>
        <v>660</v>
      </c>
      <c r="E35" s="9">
        <f>D35*C35</f>
        <v>-231000</v>
      </c>
      <c r="G35" s="10"/>
      <c r="H35" s="10"/>
    </row>
    <row r="36" spans="2:8" x14ac:dyDescent="0.3">
      <c r="B36" s="4" t="s">
        <v>15</v>
      </c>
      <c r="C36" s="11">
        <f>C34+C35</f>
        <v>595</v>
      </c>
      <c r="D36" s="12">
        <f>D35</f>
        <v>660</v>
      </c>
      <c r="E36" s="9">
        <f>E34+E35</f>
        <v>392700</v>
      </c>
      <c r="G36" s="10"/>
      <c r="H36" s="10"/>
    </row>
    <row r="37" spans="2:8" x14ac:dyDescent="0.3">
      <c r="B37" s="4" t="s">
        <v>10</v>
      </c>
      <c r="C37" s="7">
        <f>C$12</f>
        <v>105</v>
      </c>
      <c r="D37" s="8">
        <f>D$12</f>
        <v>360</v>
      </c>
      <c r="E37" s="9">
        <f>D37*C37</f>
        <v>37800</v>
      </c>
      <c r="G37" s="10"/>
      <c r="H37" s="10"/>
    </row>
    <row r="38" spans="2:8" x14ac:dyDescent="0.3">
      <c r="B38" s="4" t="s">
        <v>15</v>
      </c>
      <c r="C38" s="11">
        <f>C36+C37</f>
        <v>700</v>
      </c>
      <c r="D38" s="12">
        <f>IF(C38=0,0,E38/C38)</f>
        <v>615</v>
      </c>
      <c r="E38" s="9">
        <f>E36+E37</f>
        <v>430500</v>
      </c>
      <c r="G38" s="10"/>
      <c r="H38" s="10"/>
    </row>
    <row r="39" spans="2:8" x14ac:dyDescent="0.3">
      <c r="B39" s="4" t="s">
        <v>11</v>
      </c>
      <c r="C39" s="7">
        <f>C$13</f>
        <v>-700</v>
      </c>
      <c r="D39" s="13">
        <f>IF(C39=0,0,D38)</f>
        <v>615</v>
      </c>
      <c r="E39" s="9">
        <f>D39*C39</f>
        <v>-430500</v>
      </c>
      <c r="G39" s="10"/>
      <c r="H39" s="10"/>
    </row>
    <row r="40" spans="2:8" x14ac:dyDescent="0.3">
      <c r="B40" s="4" t="s">
        <v>15</v>
      </c>
      <c r="C40" s="11">
        <f>C38+C39</f>
        <v>0</v>
      </c>
      <c r="D40" s="12">
        <f>D39</f>
        <v>615</v>
      </c>
      <c r="E40" s="9">
        <f>E38+E39</f>
        <v>0</v>
      </c>
      <c r="G40" s="10"/>
      <c r="H40" s="10"/>
    </row>
    <row r="41" spans="2:8" x14ac:dyDescent="0.3">
      <c r="B41" s="4" t="s">
        <v>12</v>
      </c>
      <c r="C41" s="7">
        <f>C$15</f>
        <v>0</v>
      </c>
      <c r="D41" s="8">
        <f>D$15</f>
        <v>0</v>
      </c>
      <c r="E41" s="9">
        <f>D41*C41</f>
        <v>0</v>
      </c>
      <c r="G41" s="10"/>
      <c r="H41" s="10"/>
    </row>
    <row r="42" spans="2:8" x14ac:dyDescent="0.3">
      <c r="B42" s="4" t="s">
        <v>13</v>
      </c>
      <c r="C42" s="11">
        <f>C40+C41</f>
        <v>0</v>
      </c>
      <c r="D42" s="13">
        <f>IF(C42=0,0,E42/C42)</f>
        <v>0</v>
      </c>
      <c r="E42" s="9">
        <f>E40+E41</f>
        <v>0</v>
      </c>
      <c r="G42" s="10"/>
      <c r="H42" s="10"/>
    </row>
    <row r="43" spans="2:8" x14ac:dyDescent="0.3">
      <c r="C43" s="7"/>
      <c r="D43" s="20"/>
      <c r="E43" s="21"/>
      <c r="G43" s="10"/>
      <c r="H43" s="10"/>
    </row>
    <row r="44" spans="2:8" x14ac:dyDescent="0.3">
      <c r="C44" s="7"/>
      <c r="D44" s="22" t="s">
        <v>39</v>
      </c>
      <c r="E44" s="21"/>
      <c r="G44" s="10"/>
      <c r="H44" s="10"/>
    </row>
    <row r="45" spans="2:8" x14ac:dyDescent="0.3">
      <c r="B45" s="1" t="s">
        <v>7</v>
      </c>
      <c r="C45" s="7"/>
      <c r="D45" s="12">
        <f>D27</f>
        <v>645</v>
      </c>
      <c r="E45" s="21"/>
      <c r="G45" s="10"/>
      <c r="H45" s="10"/>
    </row>
    <row r="46" spans="2:8" x14ac:dyDescent="0.3">
      <c r="B46" s="1" t="s">
        <v>8</v>
      </c>
      <c r="C46" s="7"/>
      <c r="D46" s="12">
        <f>D31</f>
        <v>585</v>
      </c>
      <c r="E46" s="21"/>
      <c r="G46" s="10"/>
      <c r="H46" s="10"/>
    </row>
    <row r="47" spans="2:8" x14ac:dyDescent="0.3">
      <c r="B47" s="1" t="s">
        <v>9</v>
      </c>
      <c r="C47" s="7"/>
      <c r="D47" s="12">
        <f>D35</f>
        <v>660</v>
      </c>
      <c r="E47" s="21"/>
      <c r="G47" s="10"/>
      <c r="H47" s="10"/>
    </row>
    <row r="48" spans="2:8" x14ac:dyDescent="0.3">
      <c r="B48" s="1" t="s">
        <v>11</v>
      </c>
      <c r="C48" s="7"/>
      <c r="D48" s="12">
        <f>D39</f>
        <v>615</v>
      </c>
      <c r="E48" s="21"/>
      <c r="G48" s="10"/>
      <c r="H48" s="10"/>
    </row>
    <row r="49" spans="2:10" x14ac:dyDescent="0.3">
      <c r="B49" s="1" t="s">
        <v>13</v>
      </c>
      <c r="C49" s="23"/>
      <c r="D49" s="12">
        <f>D42</f>
        <v>0</v>
      </c>
      <c r="E49" s="21"/>
      <c r="G49" s="10"/>
      <c r="H49" s="10"/>
    </row>
    <row r="50" spans="2:10" x14ac:dyDescent="0.3">
      <c r="C50" s="14"/>
      <c r="E50" s="15"/>
      <c r="F50" s="6"/>
      <c r="G50" s="10"/>
      <c r="H50" s="10"/>
    </row>
    <row r="51" spans="2:10" x14ac:dyDescent="0.3">
      <c r="C51" s="14"/>
      <c r="E51" s="15"/>
      <c r="F51" s="6"/>
      <c r="G51" s="10"/>
      <c r="H51" s="10"/>
    </row>
    <row r="53" spans="2:10" x14ac:dyDescent="0.3">
      <c r="B53" s="3" t="s">
        <v>40</v>
      </c>
    </row>
    <row r="54" spans="2:10" x14ac:dyDescent="0.3">
      <c r="B54" s="3"/>
    </row>
    <row r="55" spans="2:10" x14ac:dyDescent="0.3">
      <c r="B55" s="1" t="s">
        <v>3</v>
      </c>
      <c r="C55" s="2" t="s">
        <v>4</v>
      </c>
      <c r="D55" s="2" t="s">
        <v>5</v>
      </c>
      <c r="E55" s="2"/>
    </row>
    <row r="56" spans="2:10" x14ac:dyDescent="0.3">
      <c r="B56" s="1"/>
      <c r="C56" s="2"/>
      <c r="D56" s="2"/>
      <c r="E56" s="16" t="s">
        <v>16</v>
      </c>
    </row>
    <row r="57" spans="2:10" x14ac:dyDescent="0.3">
      <c r="B57" s="4" t="s">
        <v>6</v>
      </c>
      <c r="C57" s="7">
        <f>C$5</f>
        <v>350</v>
      </c>
      <c r="D57" s="8">
        <f>D$5</f>
        <v>600</v>
      </c>
      <c r="E57" s="7">
        <f>C57</f>
        <v>350</v>
      </c>
      <c r="F57" s="7"/>
      <c r="G57" s="7"/>
      <c r="H57" s="7"/>
      <c r="I57" s="7"/>
      <c r="J57" s="7"/>
    </row>
    <row r="58" spans="2:10" x14ac:dyDescent="0.3">
      <c r="D58" s="15"/>
      <c r="E58" s="16"/>
    </row>
    <row r="59" spans="2:10" x14ac:dyDescent="0.3">
      <c r="D59" s="15"/>
      <c r="E59" s="16" t="s">
        <v>17</v>
      </c>
      <c r="F59" s="16" t="s">
        <v>16</v>
      </c>
    </row>
    <row r="60" spans="2:10" x14ac:dyDescent="0.3">
      <c r="B60" s="4" t="s">
        <v>0</v>
      </c>
      <c r="C60" s="7">
        <f>C$6</f>
        <v>210</v>
      </c>
      <c r="D60" s="8">
        <f>D$6</f>
        <v>720</v>
      </c>
      <c r="E60" s="17">
        <f>E57</f>
        <v>350</v>
      </c>
      <c r="F60" s="7">
        <f>C60</f>
        <v>210</v>
      </c>
    </row>
    <row r="61" spans="2:10" x14ac:dyDescent="0.3">
      <c r="B61" s="4" t="s">
        <v>7</v>
      </c>
      <c r="C61" s="7">
        <f>C$7</f>
        <v>-70</v>
      </c>
      <c r="D61" s="13">
        <f>IF(C61=0,0,(E61*E62+F61*F62)/C61)</f>
        <v>720</v>
      </c>
      <c r="E61" s="17">
        <f>C61-SUM(F61:J61)</f>
        <v>0</v>
      </c>
      <c r="F61" s="17">
        <f>-MIN(-$C61,F60)</f>
        <v>-70</v>
      </c>
    </row>
    <row r="62" spans="2:10" x14ac:dyDescent="0.3">
      <c r="D62" s="15"/>
      <c r="E62" s="8">
        <f>D$57</f>
        <v>600</v>
      </c>
      <c r="F62" s="8">
        <f>D$60</f>
        <v>720</v>
      </c>
      <c r="G62" s="8"/>
      <c r="H62" s="8"/>
      <c r="I62" s="8"/>
      <c r="J62" s="8"/>
    </row>
    <row r="63" spans="2:10" x14ac:dyDescent="0.3">
      <c r="D63" s="15"/>
      <c r="E63" s="16" t="s">
        <v>18</v>
      </c>
      <c r="F63" s="16" t="s">
        <v>19</v>
      </c>
    </row>
    <row r="64" spans="2:10" x14ac:dyDescent="0.3">
      <c r="D64" s="15"/>
      <c r="E64" s="16"/>
      <c r="F64" s="16"/>
    </row>
    <row r="65" spans="2:10" x14ac:dyDescent="0.3">
      <c r="D65" s="15"/>
      <c r="E65" s="16" t="s">
        <v>20</v>
      </c>
      <c r="F65" s="16" t="s">
        <v>17</v>
      </c>
      <c r="G65" s="16" t="s">
        <v>16</v>
      </c>
    </row>
    <row r="66" spans="2:10" x14ac:dyDescent="0.3">
      <c r="B66" s="4" t="s">
        <v>1</v>
      </c>
      <c r="C66" s="7">
        <f>C$8</f>
        <v>280</v>
      </c>
      <c r="D66" s="8">
        <f>D$8</f>
        <v>480</v>
      </c>
      <c r="E66" s="17">
        <f>E60+E61</f>
        <v>350</v>
      </c>
      <c r="F66" s="17">
        <f>F60+F61</f>
        <v>140</v>
      </c>
      <c r="G66" s="7">
        <f>C66</f>
        <v>280</v>
      </c>
    </row>
    <row r="67" spans="2:10" x14ac:dyDescent="0.3">
      <c r="B67" s="4" t="s">
        <v>8</v>
      </c>
      <c r="C67" s="7">
        <f>C$9</f>
        <v>-350</v>
      </c>
      <c r="D67" s="13">
        <f>IF(C67=0,0,(E67*E68+F67*F68+G67*G68)/C67)</f>
        <v>528</v>
      </c>
      <c r="E67" s="17">
        <f>C67-SUM(F67:J67)</f>
        <v>0</v>
      </c>
      <c r="F67" s="17">
        <f>-MIN(F66,G67-$C67)</f>
        <v>-70</v>
      </c>
      <c r="G67" s="17">
        <f>-MIN(-$C67,G66)</f>
        <v>-280</v>
      </c>
    </row>
    <row r="68" spans="2:10" x14ac:dyDescent="0.3">
      <c r="D68" s="15"/>
      <c r="E68" s="8">
        <f>D$57</f>
        <v>600</v>
      </c>
      <c r="F68" s="8">
        <f>D$60</f>
        <v>720</v>
      </c>
      <c r="G68" s="8">
        <f>D$66</f>
        <v>480</v>
      </c>
      <c r="H68" s="8"/>
      <c r="I68" s="8"/>
      <c r="J68" s="8"/>
    </row>
    <row r="69" spans="2:10" x14ac:dyDescent="0.3">
      <c r="D69" s="15"/>
      <c r="E69" s="16" t="s">
        <v>21</v>
      </c>
      <c r="F69" s="16" t="s">
        <v>18</v>
      </c>
      <c r="G69" s="16" t="s">
        <v>19</v>
      </c>
    </row>
    <row r="70" spans="2:10" x14ac:dyDescent="0.3">
      <c r="D70" s="15"/>
      <c r="E70" s="16"/>
      <c r="F70" s="16"/>
      <c r="G70" s="16"/>
    </row>
    <row r="71" spans="2:10" x14ac:dyDescent="0.3">
      <c r="D71" s="15"/>
      <c r="E71" s="16" t="s">
        <v>22</v>
      </c>
      <c r="F71" s="16" t="s">
        <v>20</v>
      </c>
      <c r="G71" s="16" t="s">
        <v>17</v>
      </c>
      <c r="H71" s="16" t="s">
        <v>16</v>
      </c>
    </row>
    <row r="72" spans="2:10" x14ac:dyDescent="0.3">
      <c r="B72" s="4" t="s">
        <v>2</v>
      </c>
      <c r="C72" s="7">
        <f>C$10</f>
        <v>525</v>
      </c>
      <c r="D72" s="8">
        <f>D$10</f>
        <v>720</v>
      </c>
      <c r="E72" s="17">
        <f>E66+E67</f>
        <v>350</v>
      </c>
      <c r="F72" s="17">
        <f>F66+F67</f>
        <v>70</v>
      </c>
      <c r="G72" s="17">
        <f>G66+G67</f>
        <v>0</v>
      </c>
      <c r="H72" s="7">
        <f>C72</f>
        <v>525</v>
      </c>
      <c r="I72" s="7"/>
      <c r="J72" s="7"/>
    </row>
    <row r="73" spans="2:10" x14ac:dyDescent="0.3">
      <c r="B73" s="4" t="s">
        <v>9</v>
      </c>
      <c r="C73" s="7">
        <f>C$11</f>
        <v>-350</v>
      </c>
      <c r="D73" s="13">
        <f>IF(C73=0,0,(E73*E74+F73*F74+G73*G74+H73*H74)/C73)</f>
        <v>720</v>
      </c>
      <c r="E73" s="17">
        <f>C73-SUM(F73:J73)</f>
        <v>0</v>
      </c>
      <c r="F73" s="17">
        <f>-MIN(F72,SUM(G73:H73)-$C73)</f>
        <v>0</v>
      </c>
      <c r="G73" s="17">
        <f>-MIN(G72,H73-$C73)</f>
        <v>0</v>
      </c>
      <c r="H73" s="17">
        <f>-MIN(-$C73,H72)</f>
        <v>-350</v>
      </c>
      <c r="I73" s="7"/>
      <c r="J73" s="7"/>
    </row>
    <row r="74" spans="2:10" x14ac:dyDescent="0.3">
      <c r="D74" s="15"/>
      <c r="E74" s="8">
        <f>D$57</f>
        <v>600</v>
      </c>
      <c r="F74" s="8">
        <f>D$60</f>
        <v>720</v>
      </c>
      <c r="G74" s="8">
        <f>D$66</f>
        <v>480</v>
      </c>
      <c r="H74" s="8">
        <f>D$72</f>
        <v>720</v>
      </c>
      <c r="I74" s="8"/>
      <c r="J74" s="8"/>
    </row>
    <row r="75" spans="2:10" x14ac:dyDescent="0.3">
      <c r="D75" s="15"/>
      <c r="E75" s="16" t="s">
        <v>23</v>
      </c>
      <c r="F75" s="16" t="s">
        <v>21</v>
      </c>
      <c r="G75" s="16" t="s">
        <v>18</v>
      </c>
      <c r="H75" s="16" t="s">
        <v>19</v>
      </c>
    </row>
    <row r="76" spans="2:10" x14ac:dyDescent="0.3">
      <c r="D76" s="15"/>
      <c r="E76" s="16"/>
      <c r="F76" s="16"/>
      <c r="G76" s="16"/>
      <c r="H76" s="16"/>
    </row>
    <row r="77" spans="2:10" x14ac:dyDescent="0.3">
      <c r="D77" s="15"/>
      <c r="E77" s="16" t="s">
        <v>24</v>
      </c>
      <c r="F77" s="16" t="s">
        <v>22</v>
      </c>
      <c r="G77" s="16" t="s">
        <v>20</v>
      </c>
      <c r="H77" s="16" t="s">
        <v>17</v>
      </c>
      <c r="I77" s="16" t="s">
        <v>16</v>
      </c>
    </row>
    <row r="78" spans="2:10" x14ac:dyDescent="0.3">
      <c r="B78" s="4" t="s">
        <v>10</v>
      </c>
      <c r="C78" s="7">
        <f>C$12</f>
        <v>105</v>
      </c>
      <c r="D78" s="8">
        <f>D$12</f>
        <v>360</v>
      </c>
      <c r="E78" s="17">
        <f>E72+E73</f>
        <v>350</v>
      </c>
      <c r="F78" s="17">
        <f>F72+F73</f>
        <v>70</v>
      </c>
      <c r="G78" s="17">
        <f>G72+G73</f>
        <v>0</v>
      </c>
      <c r="H78" s="17">
        <f>H72+H73</f>
        <v>175</v>
      </c>
      <c r="I78" s="7">
        <f>C78</f>
        <v>105</v>
      </c>
      <c r="J78" s="7"/>
    </row>
    <row r="79" spans="2:10" x14ac:dyDescent="0.3">
      <c r="B79" s="4" t="s">
        <v>11</v>
      </c>
      <c r="C79" s="7">
        <f>C$13</f>
        <v>-700</v>
      </c>
      <c r="D79" s="13">
        <f>IF(C79=0,0,(E79*E80+F79*F80+G79*G80+H79*H80+I79*I80)/C79)</f>
        <v>606</v>
      </c>
      <c r="E79" s="17">
        <f>C79-SUM(F79:J79)</f>
        <v>-350</v>
      </c>
      <c r="F79" s="17">
        <f>-MIN(F78,SUM(G79:I79)-$C79)</f>
        <v>-70</v>
      </c>
      <c r="G79" s="17">
        <f>-MIN(G78,SUM(H79:I79)-$C79)</f>
        <v>0</v>
      </c>
      <c r="H79" s="17">
        <f>-MIN(H78,I79-$C79)</f>
        <v>-175</v>
      </c>
      <c r="I79" s="17">
        <f>-MIN(-$C79,I78)</f>
        <v>-105</v>
      </c>
      <c r="J79" s="7"/>
    </row>
    <row r="80" spans="2:10" x14ac:dyDescent="0.3">
      <c r="D80" s="15"/>
      <c r="E80" s="8">
        <f>D$57</f>
        <v>600</v>
      </c>
      <c r="F80" s="8">
        <f>D$60</f>
        <v>720</v>
      </c>
      <c r="G80" s="8">
        <f>D$66</f>
        <v>480</v>
      </c>
      <c r="H80" s="8">
        <f>D$72</f>
        <v>720</v>
      </c>
      <c r="I80" s="8">
        <f>D$78</f>
        <v>360</v>
      </c>
      <c r="J80" s="8"/>
    </row>
    <row r="81" spans="2:10" x14ac:dyDescent="0.3">
      <c r="D81" s="15"/>
      <c r="E81" s="16" t="s">
        <v>25</v>
      </c>
      <c r="F81" s="16" t="s">
        <v>23</v>
      </c>
      <c r="G81" s="16" t="s">
        <v>21</v>
      </c>
      <c r="H81" s="16" t="s">
        <v>18</v>
      </c>
      <c r="I81" s="16" t="s">
        <v>19</v>
      </c>
    </row>
    <row r="82" spans="2:10" x14ac:dyDescent="0.3">
      <c r="D82" s="15"/>
      <c r="E82" s="16"/>
      <c r="F82" s="16"/>
      <c r="G82" s="16"/>
      <c r="H82" s="16"/>
      <c r="I82" s="16"/>
    </row>
    <row r="83" spans="2:10" x14ac:dyDescent="0.3">
      <c r="D83" s="15"/>
      <c r="E83" s="16" t="s">
        <v>26</v>
      </c>
      <c r="F83" s="16" t="s">
        <v>24</v>
      </c>
      <c r="G83" s="16" t="s">
        <v>22</v>
      </c>
      <c r="H83" s="16" t="s">
        <v>20</v>
      </c>
      <c r="I83" s="16" t="s">
        <v>17</v>
      </c>
      <c r="J83" s="16" t="s">
        <v>16</v>
      </c>
    </row>
    <row r="84" spans="2:10" x14ac:dyDescent="0.3">
      <c r="B84" s="4" t="s">
        <v>12</v>
      </c>
      <c r="C84" s="7">
        <f>C$15</f>
        <v>0</v>
      </c>
      <c r="D84" s="8">
        <f>D$15</f>
        <v>0</v>
      </c>
      <c r="E84" s="17">
        <f>E78+E79</f>
        <v>0</v>
      </c>
      <c r="F84" s="17">
        <f>F78+F79</f>
        <v>0</v>
      </c>
      <c r="G84" s="17">
        <f>G78+G79</f>
        <v>0</v>
      </c>
      <c r="H84" s="17">
        <f>H78+H79</f>
        <v>0</v>
      </c>
      <c r="I84" s="17">
        <f>I78+I79</f>
        <v>0</v>
      </c>
      <c r="J84" s="7">
        <f>C84</f>
        <v>0</v>
      </c>
    </row>
    <row r="85" spans="2:10" x14ac:dyDescent="0.3">
      <c r="B85" s="4" t="s">
        <v>13</v>
      </c>
      <c r="C85" s="7">
        <f>C$16</f>
        <v>0</v>
      </c>
      <c r="D85" s="13">
        <f>IF(C85=0,0,(E85*E86+F85*F86+G85*G86+H85*H86+I85*I86+J85*J86)/C85)</f>
        <v>0</v>
      </c>
      <c r="E85" s="17">
        <f>C85-SUM(F85:J85)</f>
        <v>0</v>
      </c>
      <c r="F85" s="17">
        <f>-MIN(F84,SUM(G85:J85)-$C85)</f>
        <v>0</v>
      </c>
      <c r="G85" s="17">
        <f>-MIN(G84,SUM(H85:J85)-$C85)</f>
        <v>0</v>
      </c>
      <c r="H85" s="17">
        <f>-MIN(H84,SUM(I85:J85)-$C85)</f>
        <v>0</v>
      </c>
      <c r="I85" s="17">
        <f>-MIN(I84,J85-$C85)</f>
        <v>0</v>
      </c>
      <c r="J85" s="17">
        <f>-MIN(-$C85,J84)</f>
        <v>0</v>
      </c>
    </row>
    <row r="86" spans="2:10" x14ac:dyDescent="0.3">
      <c r="E86" s="8">
        <f>D$57</f>
        <v>600</v>
      </c>
      <c r="F86" s="8">
        <f>D$60</f>
        <v>720</v>
      </c>
      <c r="G86" s="8">
        <f>D$66</f>
        <v>480</v>
      </c>
      <c r="H86" s="8">
        <f>D$72</f>
        <v>720</v>
      </c>
      <c r="I86" s="8">
        <f>D$78</f>
        <v>360</v>
      </c>
      <c r="J86" s="8">
        <f>D$84</f>
        <v>0</v>
      </c>
    </row>
    <row r="87" spans="2:10" x14ac:dyDescent="0.3">
      <c r="E87" s="16" t="s">
        <v>27</v>
      </c>
      <c r="F87" s="16" t="s">
        <v>25</v>
      </c>
      <c r="G87" s="16" t="s">
        <v>23</v>
      </c>
      <c r="H87" s="16" t="s">
        <v>21</v>
      </c>
      <c r="I87" s="16" t="s">
        <v>18</v>
      </c>
      <c r="J87" s="16" t="s">
        <v>19</v>
      </c>
    </row>
    <row r="89" spans="2:10" x14ac:dyDescent="0.3">
      <c r="C89" s="7"/>
      <c r="D89" s="22" t="s">
        <v>39</v>
      </c>
    </row>
    <row r="90" spans="2:10" x14ac:dyDescent="0.3">
      <c r="B90" s="1" t="s">
        <v>7</v>
      </c>
      <c r="C90" s="7"/>
      <c r="D90" s="12">
        <f>D61</f>
        <v>720</v>
      </c>
    </row>
    <row r="91" spans="2:10" x14ac:dyDescent="0.3">
      <c r="B91" s="1" t="s">
        <v>8</v>
      </c>
      <c r="C91" s="7"/>
      <c r="D91" s="12">
        <f>D67</f>
        <v>528</v>
      </c>
    </row>
    <row r="92" spans="2:10" x14ac:dyDescent="0.3">
      <c r="B92" s="1" t="s">
        <v>9</v>
      </c>
      <c r="C92" s="7"/>
      <c r="D92" s="12">
        <f>D73</f>
        <v>720</v>
      </c>
    </row>
    <row r="93" spans="2:10" x14ac:dyDescent="0.3">
      <c r="B93" s="1" t="s">
        <v>11</v>
      </c>
      <c r="C93" s="7"/>
      <c r="D93" s="12">
        <f>D79</f>
        <v>606</v>
      </c>
    </row>
    <row r="94" spans="2:10" x14ac:dyDescent="0.3">
      <c r="B94" s="1" t="s">
        <v>13</v>
      </c>
      <c r="C94" s="23"/>
      <c r="D94" s="12">
        <f>D85</f>
        <v>0</v>
      </c>
    </row>
    <row r="98" spans="2:10" x14ac:dyDescent="0.3">
      <c r="B98" s="3" t="s">
        <v>41</v>
      </c>
    </row>
    <row r="100" spans="2:10" x14ac:dyDescent="0.3">
      <c r="B100" s="1" t="s">
        <v>3</v>
      </c>
      <c r="C100" s="2" t="s">
        <v>4</v>
      </c>
      <c r="D100" s="2" t="s">
        <v>5</v>
      </c>
      <c r="E100" s="16" t="s">
        <v>28</v>
      </c>
    </row>
    <row r="101" spans="2:10" x14ac:dyDescent="0.3">
      <c r="B101" s="4" t="s">
        <v>6</v>
      </c>
      <c r="C101" s="7">
        <f>C$5</f>
        <v>350</v>
      </c>
      <c r="D101" s="8">
        <f>D$5</f>
        <v>600</v>
      </c>
      <c r="E101" s="7">
        <f>C101</f>
        <v>350</v>
      </c>
      <c r="F101" s="7"/>
      <c r="G101" s="7"/>
      <c r="H101" s="7"/>
      <c r="I101" s="7"/>
      <c r="J101" s="7"/>
    </row>
    <row r="102" spans="2:10" x14ac:dyDescent="0.3">
      <c r="D102" s="15"/>
      <c r="E102" s="16"/>
    </row>
    <row r="103" spans="2:10" x14ac:dyDescent="0.3">
      <c r="D103" s="15"/>
      <c r="E103" s="16" t="s">
        <v>28</v>
      </c>
      <c r="F103" s="16" t="s">
        <v>29</v>
      </c>
    </row>
    <row r="104" spans="2:10" x14ac:dyDescent="0.3">
      <c r="B104" s="4" t="s">
        <v>0</v>
      </c>
      <c r="C104" s="7">
        <f>C$6</f>
        <v>210</v>
      </c>
      <c r="D104" s="8">
        <f>D$6</f>
        <v>720</v>
      </c>
      <c r="E104" s="17">
        <f>E101</f>
        <v>350</v>
      </c>
      <c r="F104" s="7">
        <f>C104</f>
        <v>210</v>
      </c>
    </row>
    <row r="105" spans="2:10" x14ac:dyDescent="0.3">
      <c r="B105" s="4" t="s">
        <v>7</v>
      </c>
      <c r="C105" s="7">
        <f>C$7</f>
        <v>-70</v>
      </c>
      <c r="D105" s="13">
        <f>IF(C105=0,0,(E105*E106+F105*F106+G105*G106+H105*H106+I105*I106+J105*J106)/C105)</f>
        <v>600</v>
      </c>
      <c r="E105" s="17">
        <f>-MIN(-$C105,E104)</f>
        <v>-70</v>
      </c>
      <c r="F105" s="17">
        <f>$C105-SUM($E105:E105)</f>
        <v>0</v>
      </c>
      <c r="G105" s="7"/>
    </row>
    <row r="106" spans="2:10" x14ac:dyDescent="0.3">
      <c r="D106" s="15"/>
      <c r="E106" s="8">
        <f>D$57</f>
        <v>600</v>
      </c>
      <c r="F106" s="8">
        <f>D$60</f>
        <v>720</v>
      </c>
      <c r="G106" s="8"/>
      <c r="H106" s="8"/>
      <c r="I106" s="8"/>
      <c r="J106" s="8"/>
    </row>
    <row r="107" spans="2:10" x14ac:dyDescent="0.3">
      <c r="D107" s="15"/>
      <c r="E107" s="16" t="s">
        <v>19</v>
      </c>
      <c r="F107" s="16" t="s">
        <v>18</v>
      </c>
    </row>
    <row r="108" spans="2:10" x14ac:dyDescent="0.3">
      <c r="D108" s="15"/>
      <c r="E108" s="16"/>
      <c r="F108" s="16"/>
    </row>
    <row r="109" spans="2:10" x14ac:dyDescent="0.3">
      <c r="D109" s="15"/>
      <c r="E109" s="16" t="s">
        <v>28</v>
      </c>
      <c r="F109" s="16" t="s">
        <v>29</v>
      </c>
      <c r="G109" s="16" t="s">
        <v>30</v>
      </c>
    </row>
    <row r="110" spans="2:10" x14ac:dyDescent="0.3">
      <c r="B110" s="4" t="s">
        <v>1</v>
      </c>
      <c r="C110" s="7">
        <f>C$8</f>
        <v>280</v>
      </c>
      <c r="D110" s="8">
        <f>D$8</f>
        <v>480</v>
      </c>
      <c r="E110" s="17">
        <f>E104+E105</f>
        <v>280</v>
      </c>
      <c r="F110" s="17">
        <f>F104+F105</f>
        <v>210</v>
      </c>
      <c r="G110" s="7">
        <f>C110</f>
        <v>280</v>
      </c>
    </row>
    <row r="111" spans="2:10" x14ac:dyDescent="0.3">
      <c r="B111" s="4" t="s">
        <v>8</v>
      </c>
      <c r="C111" s="7">
        <f>C$9</f>
        <v>-350</v>
      </c>
      <c r="D111" s="13">
        <f>IF(C111=0,0,(E111*E112+F111*F112+G111*G112+H111*H112+I111*I112+J111*J112)/C111)</f>
        <v>624</v>
      </c>
      <c r="E111" s="17">
        <f>-MIN(-$C111,E110)</f>
        <v>-280</v>
      </c>
      <c r="F111" s="17">
        <f>-MIN(SUM($E111:E111)-$C111,F110)</f>
        <v>-70</v>
      </c>
      <c r="G111" s="17">
        <f>$C111-SUM($E111:F111)</f>
        <v>0</v>
      </c>
    </row>
    <row r="112" spans="2:10" x14ac:dyDescent="0.3">
      <c r="D112" s="15"/>
      <c r="E112" s="8">
        <f>D$57</f>
        <v>600</v>
      </c>
      <c r="F112" s="8">
        <f>D$60</f>
        <v>720</v>
      </c>
      <c r="G112" s="8">
        <f>D$66</f>
        <v>480</v>
      </c>
      <c r="H112" s="8"/>
      <c r="I112" s="8"/>
      <c r="J112" s="8"/>
    </row>
    <row r="113" spans="2:10" x14ac:dyDescent="0.3">
      <c r="D113" s="15"/>
      <c r="E113" s="16" t="s">
        <v>19</v>
      </c>
      <c r="F113" s="16" t="s">
        <v>18</v>
      </c>
      <c r="G113" s="16" t="s">
        <v>21</v>
      </c>
    </row>
    <row r="114" spans="2:10" x14ac:dyDescent="0.3">
      <c r="D114" s="15"/>
      <c r="E114" s="16"/>
      <c r="F114" s="16"/>
      <c r="G114" s="16"/>
    </row>
    <row r="115" spans="2:10" x14ac:dyDescent="0.3">
      <c r="D115" s="15"/>
      <c r="E115" s="16" t="s">
        <v>28</v>
      </c>
      <c r="F115" s="16" t="s">
        <v>29</v>
      </c>
      <c r="G115" s="16" t="s">
        <v>30</v>
      </c>
      <c r="H115" s="16" t="s">
        <v>31</v>
      </c>
    </row>
    <row r="116" spans="2:10" x14ac:dyDescent="0.3">
      <c r="B116" s="4" t="s">
        <v>2</v>
      </c>
      <c r="C116" s="7">
        <f>C$10</f>
        <v>525</v>
      </c>
      <c r="D116" s="8">
        <f>D$10</f>
        <v>720</v>
      </c>
      <c r="E116" s="17">
        <f>E110+E111</f>
        <v>0</v>
      </c>
      <c r="F116" s="17">
        <f>F110+F111</f>
        <v>140</v>
      </c>
      <c r="G116" s="17">
        <f>G110+G111</f>
        <v>280</v>
      </c>
      <c r="H116" s="7">
        <f>C116</f>
        <v>525</v>
      </c>
      <c r="I116" s="7"/>
      <c r="J116" s="7"/>
    </row>
    <row r="117" spans="2:10" x14ac:dyDescent="0.3">
      <c r="B117" s="4" t="s">
        <v>9</v>
      </c>
      <c r="C117" s="7">
        <f>C$11</f>
        <v>-350</v>
      </c>
      <c r="D117" s="13">
        <f>IF(C117=0,0,(E117*E118+F117*F118+G117*G118+H117*H118+I117*I118+J117*J118)/C117)</f>
        <v>576</v>
      </c>
      <c r="E117" s="17">
        <f>-MIN(-$C117,E116)</f>
        <v>0</v>
      </c>
      <c r="F117" s="17">
        <f>-MIN(SUM($E117:E117)-$C117,F116)</f>
        <v>-140</v>
      </c>
      <c r="G117" s="17">
        <f>-MIN(SUM($E117:F117)-$C117,G116)</f>
        <v>-210</v>
      </c>
      <c r="H117" s="17">
        <f>$C117-SUM($E117:G117)</f>
        <v>0</v>
      </c>
      <c r="I117" s="7"/>
      <c r="J117" s="7"/>
    </row>
    <row r="118" spans="2:10" x14ac:dyDescent="0.3">
      <c r="D118" s="15"/>
      <c r="E118" s="8">
        <f>D$57</f>
        <v>600</v>
      </c>
      <c r="F118" s="8">
        <f>D$60</f>
        <v>720</v>
      </c>
      <c r="G118" s="8">
        <f>D$66</f>
        <v>480</v>
      </c>
      <c r="H118" s="8">
        <f>D$72</f>
        <v>720</v>
      </c>
      <c r="I118" s="8"/>
      <c r="J118" s="8"/>
    </row>
    <row r="119" spans="2:10" x14ac:dyDescent="0.3">
      <c r="D119" s="15"/>
      <c r="E119" s="16" t="s">
        <v>19</v>
      </c>
      <c r="F119" s="16" t="s">
        <v>18</v>
      </c>
      <c r="G119" s="16" t="s">
        <v>21</v>
      </c>
      <c r="H119" s="16" t="s">
        <v>23</v>
      </c>
    </row>
    <row r="120" spans="2:10" x14ac:dyDescent="0.3">
      <c r="D120" s="15"/>
      <c r="E120" s="16"/>
      <c r="F120" s="16"/>
      <c r="G120" s="16"/>
      <c r="H120" s="16"/>
    </row>
    <row r="121" spans="2:10" x14ac:dyDescent="0.3">
      <c r="D121" s="15"/>
      <c r="E121" s="16" t="s">
        <v>28</v>
      </c>
      <c r="F121" s="16" t="s">
        <v>29</v>
      </c>
      <c r="G121" s="16" t="s">
        <v>30</v>
      </c>
      <c r="H121" s="16" t="s">
        <v>31</v>
      </c>
      <c r="I121" s="16" t="s">
        <v>32</v>
      </c>
    </row>
    <row r="122" spans="2:10" x14ac:dyDescent="0.3">
      <c r="B122" s="4" t="s">
        <v>10</v>
      </c>
      <c r="C122" s="7">
        <f>C$12</f>
        <v>105</v>
      </c>
      <c r="D122" s="8">
        <f>D$12</f>
        <v>360</v>
      </c>
      <c r="E122" s="17">
        <f>E116+E117</f>
        <v>0</v>
      </c>
      <c r="F122" s="17">
        <f>F116+F117</f>
        <v>0</v>
      </c>
      <c r="G122" s="17">
        <f>G116+G117</f>
        <v>70</v>
      </c>
      <c r="H122" s="17">
        <f>H116+H117</f>
        <v>525</v>
      </c>
      <c r="I122" s="7">
        <f>C122</f>
        <v>105</v>
      </c>
      <c r="J122" s="7"/>
    </row>
    <row r="123" spans="2:10" x14ac:dyDescent="0.3">
      <c r="B123" s="4" t="s">
        <v>11</v>
      </c>
      <c r="C123" s="7">
        <f>C$13</f>
        <v>-700</v>
      </c>
      <c r="D123" s="13">
        <f>IF(C123=0,0,(E123*E124+F123*F124+G123*G124+H123*H124+I123*I124+J123*J124)/C123)</f>
        <v>642</v>
      </c>
      <c r="E123" s="17">
        <f>-MIN(-$C123,E122)</f>
        <v>0</v>
      </c>
      <c r="F123" s="17">
        <f>-MIN(SUM($E123:E123)-$C123,F122)</f>
        <v>0</v>
      </c>
      <c r="G123" s="17">
        <f>-MIN(SUM($E123:F123)-$C123,G122)</f>
        <v>-70</v>
      </c>
      <c r="H123" s="17">
        <f>-MIN(SUM($E123:G123)-$C123,H122)</f>
        <v>-525</v>
      </c>
      <c r="I123" s="17">
        <f>$C123-SUM($E123:H123)</f>
        <v>-105</v>
      </c>
      <c r="J123" s="7"/>
    </row>
    <row r="124" spans="2:10" x14ac:dyDescent="0.3">
      <c r="D124" s="15"/>
      <c r="E124" s="8">
        <f>D$57</f>
        <v>600</v>
      </c>
      <c r="F124" s="8">
        <f>D$60</f>
        <v>720</v>
      </c>
      <c r="G124" s="8">
        <f>D$66</f>
        <v>480</v>
      </c>
      <c r="H124" s="8">
        <f>D$72</f>
        <v>720</v>
      </c>
      <c r="I124" s="8">
        <f>D$78</f>
        <v>360</v>
      </c>
      <c r="J124" s="8"/>
    </row>
    <row r="125" spans="2:10" x14ac:dyDescent="0.3">
      <c r="D125" s="15"/>
      <c r="E125" s="16" t="s">
        <v>19</v>
      </c>
      <c r="F125" s="16" t="s">
        <v>18</v>
      </c>
      <c r="G125" s="16" t="s">
        <v>21</v>
      </c>
      <c r="H125" s="16" t="s">
        <v>23</v>
      </c>
      <c r="I125" s="16" t="s">
        <v>25</v>
      </c>
    </row>
    <row r="126" spans="2:10" x14ac:dyDescent="0.3">
      <c r="D126" s="15"/>
      <c r="E126" s="16"/>
      <c r="F126" s="16"/>
      <c r="G126" s="16"/>
      <c r="H126" s="16"/>
      <c r="I126" s="16"/>
    </row>
    <row r="127" spans="2:10" x14ac:dyDescent="0.3">
      <c r="D127" s="15"/>
      <c r="E127" s="16" t="s">
        <v>28</v>
      </c>
      <c r="F127" s="16" t="s">
        <v>29</v>
      </c>
      <c r="G127" s="16" t="s">
        <v>30</v>
      </c>
      <c r="H127" s="16" t="s">
        <v>31</v>
      </c>
      <c r="I127" s="16" t="s">
        <v>32</v>
      </c>
      <c r="J127" s="16" t="s">
        <v>33</v>
      </c>
    </row>
    <row r="128" spans="2:10" x14ac:dyDescent="0.3">
      <c r="B128" s="4" t="s">
        <v>12</v>
      </c>
      <c r="C128" s="7">
        <f>C$15</f>
        <v>0</v>
      </c>
      <c r="D128" s="8">
        <f>D$15</f>
        <v>0</v>
      </c>
      <c r="E128" s="17">
        <f>E122+E123</f>
        <v>0</v>
      </c>
      <c r="F128" s="17">
        <f>F122+F123</f>
        <v>0</v>
      </c>
      <c r="G128" s="17">
        <f>G122+G123</f>
        <v>0</v>
      </c>
      <c r="H128" s="17">
        <f>H122+H123</f>
        <v>0</v>
      </c>
      <c r="I128" s="17">
        <f>I122+I123</f>
        <v>0</v>
      </c>
      <c r="J128" s="7">
        <f>C128</f>
        <v>0</v>
      </c>
    </row>
    <row r="129" spans="2:10" x14ac:dyDescent="0.3">
      <c r="B129" s="4" t="s">
        <v>13</v>
      </c>
      <c r="C129" s="7">
        <f>C$16</f>
        <v>0</v>
      </c>
      <c r="D129" s="13">
        <f>IF(C129=0,0,(E129*E130+F129*F130+G129*G130+H129*H130+I129*I130+J129*J130)/C129)</f>
        <v>0</v>
      </c>
      <c r="E129" s="17">
        <f>-MIN(-$C129,E128)</f>
        <v>0</v>
      </c>
      <c r="F129" s="17">
        <f>-MIN(SUM($E129:E129)-$C129,F128)</f>
        <v>0</v>
      </c>
      <c r="G129" s="17">
        <f>-MIN(SUM($E129:F129)-$C129,G128)</f>
        <v>0</v>
      </c>
      <c r="H129" s="17">
        <f>-MIN(SUM($E129:G129)-$C129,H128)</f>
        <v>0</v>
      </c>
      <c r="I129" s="17">
        <f>-MIN(SUM($E129:H129)-$C129,I128)</f>
        <v>0</v>
      </c>
      <c r="J129" s="17">
        <f>$C129-SUM($E129:I129)</f>
        <v>0</v>
      </c>
    </row>
    <row r="130" spans="2:10" x14ac:dyDescent="0.3">
      <c r="E130" s="8">
        <f>D$57</f>
        <v>600</v>
      </c>
      <c r="F130" s="8">
        <f>D$60</f>
        <v>720</v>
      </c>
      <c r="G130" s="8">
        <f>D$66</f>
        <v>480</v>
      </c>
      <c r="H130" s="8">
        <f>D$72</f>
        <v>720</v>
      </c>
      <c r="I130" s="8">
        <f>D$78</f>
        <v>360</v>
      </c>
      <c r="J130" s="8">
        <f>D$84</f>
        <v>0</v>
      </c>
    </row>
    <row r="131" spans="2:10" x14ac:dyDescent="0.3">
      <c r="E131" s="16" t="s">
        <v>19</v>
      </c>
      <c r="F131" s="16" t="s">
        <v>18</v>
      </c>
      <c r="G131" s="16" t="s">
        <v>21</v>
      </c>
      <c r="H131" s="16" t="s">
        <v>23</v>
      </c>
      <c r="I131" s="16" t="s">
        <v>25</v>
      </c>
      <c r="J131" s="16" t="s">
        <v>27</v>
      </c>
    </row>
    <row r="133" spans="2:10" x14ac:dyDescent="0.3">
      <c r="C133" s="7"/>
      <c r="D133" s="22" t="s">
        <v>39</v>
      </c>
    </row>
    <row r="134" spans="2:10" x14ac:dyDescent="0.3">
      <c r="B134" s="1" t="s">
        <v>7</v>
      </c>
      <c r="C134" s="7"/>
      <c r="D134" s="12">
        <f>D105</f>
        <v>600</v>
      </c>
    </row>
    <row r="135" spans="2:10" x14ac:dyDescent="0.3">
      <c r="B135" s="1" t="s">
        <v>8</v>
      </c>
      <c r="C135" s="7"/>
      <c r="D135" s="12">
        <f>D111</f>
        <v>624</v>
      </c>
    </row>
    <row r="136" spans="2:10" x14ac:dyDescent="0.3">
      <c r="B136" s="1" t="s">
        <v>9</v>
      </c>
      <c r="C136" s="7"/>
      <c r="D136" s="12">
        <f>D117</f>
        <v>576</v>
      </c>
    </row>
    <row r="137" spans="2:10" x14ac:dyDescent="0.3">
      <c r="B137" s="1" t="s">
        <v>11</v>
      </c>
      <c r="C137" s="7"/>
      <c r="D137" s="12">
        <f>D123</f>
        <v>642</v>
      </c>
    </row>
    <row r="138" spans="2:10" x14ac:dyDescent="0.3">
      <c r="B138" s="1" t="s">
        <v>13</v>
      </c>
      <c r="C138" s="23"/>
      <c r="D138" s="12">
        <f>D129</f>
        <v>0</v>
      </c>
    </row>
  </sheetData>
  <pageMargins left="0.7" right="0.7" top="0.78740157499999996" bottom="0.78740157499999996"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21D63-284C-4EC3-AC89-70C7E13466FB}">
  <sheetPr>
    <pageSetUpPr fitToPage="1"/>
  </sheetPr>
  <dimension ref="A1:I291"/>
  <sheetViews>
    <sheetView tabSelected="1" zoomScaleNormal="100" workbookViewId="0">
      <selection activeCell="B2" sqref="B2"/>
    </sheetView>
  </sheetViews>
  <sheetFormatPr baseColWidth="10" defaultRowHeight="14.4" x14ac:dyDescent="0.3"/>
  <cols>
    <col min="1" max="1" width="2.6640625" style="24" customWidth="1"/>
    <col min="2" max="2" width="19.77734375" style="24" bestFit="1" customWidth="1"/>
    <col min="3" max="3" width="27.33203125" style="24" customWidth="1"/>
    <col min="4" max="4" width="27.33203125" style="25" customWidth="1"/>
    <col min="5" max="5" width="2.6640625" style="24" customWidth="1"/>
    <col min="6" max="9" width="17.109375" style="24" customWidth="1"/>
    <col min="10" max="256" width="11.5546875" style="24"/>
    <col min="257" max="257" width="37.109375" style="24" customWidth="1"/>
    <col min="258" max="265" width="17.109375" style="24" customWidth="1"/>
    <col min="266" max="512" width="11.5546875" style="24"/>
    <col min="513" max="513" width="37.109375" style="24" customWidth="1"/>
    <col min="514" max="521" width="17.109375" style="24" customWidth="1"/>
    <col min="522" max="768" width="11.5546875" style="24"/>
    <col min="769" max="769" width="37.109375" style="24" customWidth="1"/>
    <col min="770" max="777" width="17.109375" style="24" customWidth="1"/>
    <col min="778" max="1024" width="11.5546875" style="24"/>
    <col min="1025" max="1025" width="37.109375" style="24" customWidth="1"/>
    <col min="1026" max="1033" width="17.109375" style="24" customWidth="1"/>
    <col min="1034" max="1280" width="11.5546875" style="24"/>
    <col min="1281" max="1281" width="37.109375" style="24" customWidth="1"/>
    <col min="1282" max="1289" width="17.109375" style="24" customWidth="1"/>
    <col min="1290" max="1536" width="11.5546875" style="24"/>
    <col min="1537" max="1537" width="37.109375" style="24" customWidth="1"/>
    <col min="1538" max="1545" width="17.109375" style="24" customWidth="1"/>
    <col min="1546" max="1792" width="11.5546875" style="24"/>
    <col min="1793" max="1793" width="37.109375" style="24" customWidth="1"/>
    <col min="1794" max="1801" width="17.109375" style="24" customWidth="1"/>
    <col min="1802" max="2048" width="11.5546875" style="24"/>
    <col min="2049" max="2049" width="37.109375" style="24" customWidth="1"/>
    <col min="2050" max="2057" width="17.109375" style="24" customWidth="1"/>
    <col min="2058" max="2304" width="11.5546875" style="24"/>
    <col min="2305" max="2305" width="37.109375" style="24" customWidth="1"/>
    <col min="2306" max="2313" width="17.109375" style="24" customWidth="1"/>
    <col min="2314" max="2560" width="11.5546875" style="24"/>
    <col min="2561" max="2561" width="37.109375" style="24" customWidth="1"/>
    <col min="2562" max="2569" width="17.109375" style="24" customWidth="1"/>
    <col min="2570" max="2816" width="11.5546875" style="24"/>
    <col min="2817" max="2817" width="37.109375" style="24" customWidth="1"/>
    <col min="2818" max="2825" width="17.109375" style="24" customWidth="1"/>
    <col min="2826" max="3072" width="11.5546875" style="24"/>
    <col min="3073" max="3073" width="37.109375" style="24" customWidth="1"/>
    <col min="3074" max="3081" width="17.109375" style="24" customWidth="1"/>
    <col min="3082" max="3328" width="11.5546875" style="24"/>
    <col min="3329" max="3329" width="37.109375" style="24" customWidth="1"/>
    <col min="3330" max="3337" width="17.109375" style="24" customWidth="1"/>
    <col min="3338" max="3584" width="11.5546875" style="24"/>
    <col min="3585" max="3585" width="37.109375" style="24" customWidth="1"/>
    <col min="3586" max="3593" width="17.109375" style="24" customWidth="1"/>
    <col min="3594" max="3840" width="11.5546875" style="24"/>
    <col min="3841" max="3841" width="37.109375" style="24" customWidth="1"/>
    <col min="3842" max="3849" width="17.109375" style="24" customWidth="1"/>
    <col min="3850" max="4096" width="11.5546875" style="24"/>
    <col min="4097" max="4097" width="37.109375" style="24" customWidth="1"/>
    <col min="4098" max="4105" width="17.109375" style="24" customWidth="1"/>
    <col min="4106" max="4352" width="11.5546875" style="24"/>
    <col min="4353" max="4353" width="37.109375" style="24" customWidth="1"/>
    <col min="4354" max="4361" width="17.109375" style="24" customWidth="1"/>
    <col min="4362" max="4608" width="11.5546875" style="24"/>
    <col min="4609" max="4609" width="37.109375" style="24" customWidth="1"/>
    <col min="4610" max="4617" width="17.109375" style="24" customWidth="1"/>
    <col min="4618" max="4864" width="11.5546875" style="24"/>
    <col min="4865" max="4865" width="37.109375" style="24" customWidth="1"/>
    <col min="4866" max="4873" width="17.109375" style="24" customWidth="1"/>
    <col min="4874" max="5120" width="11.5546875" style="24"/>
    <col min="5121" max="5121" width="37.109375" style="24" customWidth="1"/>
    <col min="5122" max="5129" width="17.109375" style="24" customWidth="1"/>
    <col min="5130" max="5376" width="11.5546875" style="24"/>
    <col min="5377" max="5377" width="37.109375" style="24" customWidth="1"/>
    <col min="5378" max="5385" width="17.109375" style="24" customWidth="1"/>
    <col min="5386" max="5632" width="11.5546875" style="24"/>
    <col min="5633" max="5633" width="37.109375" style="24" customWidth="1"/>
    <col min="5634" max="5641" width="17.109375" style="24" customWidth="1"/>
    <col min="5642" max="5888" width="11.5546875" style="24"/>
    <col min="5889" max="5889" width="37.109375" style="24" customWidth="1"/>
    <col min="5890" max="5897" width="17.109375" style="24" customWidth="1"/>
    <col min="5898" max="6144" width="11.5546875" style="24"/>
    <col min="6145" max="6145" width="37.109375" style="24" customWidth="1"/>
    <col min="6146" max="6153" width="17.109375" style="24" customWidth="1"/>
    <col min="6154" max="6400" width="11.5546875" style="24"/>
    <col min="6401" max="6401" width="37.109375" style="24" customWidth="1"/>
    <col min="6402" max="6409" width="17.109375" style="24" customWidth="1"/>
    <col min="6410" max="6656" width="11.5546875" style="24"/>
    <col min="6657" max="6657" width="37.109375" style="24" customWidth="1"/>
    <col min="6658" max="6665" width="17.109375" style="24" customWidth="1"/>
    <col min="6666" max="6912" width="11.5546875" style="24"/>
    <col min="6913" max="6913" width="37.109375" style="24" customWidth="1"/>
    <col min="6914" max="6921" width="17.109375" style="24" customWidth="1"/>
    <col min="6922" max="7168" width="11.5546875" style="24"/>
    <col min="7169" max="7169" width="37.109375" style="24" customWidth="1"/>
    <col min="7170" max="7177" width="17.109375" style="24" customWidth="1"/>
    <col min="7178" max="7424" width="11.5546875" style="24"/>
    <col min="7425" max="7425" width="37.109375" style="24" customWidth="1"/>
    <col min="7426" max="7433" width="17.109375" style="24" customWidth="1"/>
    <col min="7434" max="7680" width="11.5546875" style="24"/>
    <col min="7681" max="7681" width="37.109375" style="24" customWidth="1"/>
    <col min="7682" max="7689" width="17.109375" style="24" customWidth="1"/>
    <col min="7690" max="7936" width="11.5546875" style="24"/>
    <col min="7937" max="7937" width="37.109375" style="24" customWidth="1"/>
    <col min="7938" max="7945" width="17.109375" style="24" customWidth="1"/>
    <col min="7946" max="8192" width="11.5546875" style="24"/>
    <col min="8193" max="8193" width="37.109375" style="24" customWidth="1"/>
    <col min="8194" max="8201" width="17.109375" style="24" customWidth="1"/>
    <col min="8202" max="8448" width="11.5546875" style="24"/>
    <col min="8449" max="8449" width="37.109375" style="24" customWidth="1"/>
    <col min="8450" max="8457" width="17.109375" style="24" customWidth="1"/>
    <col min="8458" max="8704" width="11.5546875" style="24"/>
    <col min="8705" max="8705" width="37.109375" style="24" customWidth="1"/>
    <col min="8706" max="8713" width="17.109375" style="24" customWidth="1"/>
    <col min="8714" max="8960" width="11.5546875" style="24"/>
    <col min="8961" max="8961" width="37.109375" style="24" customWidth="1"/>
    <col min="8962" max="8969" width="17.109375" style="24" customWidth="1"/>
    <col min="8970" max="9216" width="11.5546875" style="24"/>
    <col min="9217" max="9217" width="37.109375" style="24" customWidth="1"/>
    <col min="9218" max="9225" width="17.109375" style="24" customWidth="1"/>
    <col min="9226" max="9472" width="11.5546875" style="24"/>
    <col min="9473" max="9473" width="37.109375" style="24" customWidth="1"/>
    <col min="9474" max="9481" width="17.109375" style="24" customWidth="1"/>
    <col min="9482" max="9728" width="11.5546875" style="24"/>
    <col min="9729" max="9729" width="37.109375" style="24" customWidth="1"/>
    <col min="9730" max="9737" width="17.109375" style="24" customWidth="1"/>
    <col min="9738" max="9984" width="11.5546875" style="24"/>
    <col min="9985" max="9985" width="37.109375" style="24" customWidth="1"/>
    <col min="9986" max="9993" width="17.109375" style="24" customWidth="1"/>
    <col min="9994" max="10240" width="11.5546875" style="24"/>
    <col min="10241" max="10241" width="37.109375" style="24" customWidth="1"/>
    <col min="10242" max="10249" width="17.109375" style="24" customWidth="1"/>
    <col min="10250" max="10496" width="11.5546875" style="24"/>
    <col min="10497" max="10497" width="37.109375" style="24" customWidth="1"/>
    <col min="10498" max="10505" width="17.109375" style="24" customWidth="1"/>
    <col min="10506" max="10752" width="11.5546875" style="24"/>
    <col min="10753" max="10753" width="37.109375" style="24" customWidth="1"/>
    <col min="10754" max="10761" width="17.109375" style="24" customWidth="1"/>
    <col min="10762" max="11008" width="11.5546875" style="24"/>
    <col min="11009" max="11009" width="37.109375" style="24" customWidth="1"/>
    <col min="11010" max="11017" width="17.109375" style="24" customWidth="1"/>
    <col min="11018" max="11264" width="11.5546875" style="24"/>
    <col min="11265" max="11265" width="37.109375" style="24" customWidth="1"/>
    <col min="11266" max="11273" width="17.109375" style="24" customWidth="1"/>
    <col min="11274" max="11520" width="11.5546875" style="24"/>
    <col min="11521" max="11521" width="37.109375" style="24" customWidth="1"/>
    <col min="11522" max="11529" width="17.109375" style="24" customWidth="1"/>
    <col min="11530" max="11776" width="11.5546875" style="24"/>
    <col min="11777" max="11777" width="37.109375" style="24" customWidth="1"/>
    <col min="11778" max="11785" width="17.109375" style="24" customWidth="1"/>
    <col min="11786" max="12032" width="11.5546875" style="24"/>
    <col min="12033" max="12033" width="37.109375" style="24" customWidth="1"/>
    <col min="12034" max="12041" width="17.109375" style="24" customWidth="1"/>
    <col min="12042" max="12288" width="11.5546875" style="24"/>
    <col min="12289" max="12289" width="37.109375" style="24" customWidth="1"/>
    <col min="12290" max="12297" width="17.109375" style="24" customWidth="1"/>
    <col min="12298" max="12544" width="11.5546875" style="24"/>
    <col min="12545" max="12545" width="37.109375" style="24" customWidth="1"/>
    <col min="12546" max="12553" width="17.109375" style="24" customWidth="1"/>
    <col min="12554" max="12800" width="11.5546875" style="24"/>
    <col min="12801" max="12801" width="37.109375" style="24" customWidth="1"/>
    <col min="12802" max="12809" width="17.109375" style="24" customWidth="1"/>
    <col min="12810" max="13056" width="11.5546875" style="24"/>
    <col min="13057" max="13057" width="37.109375" style="24" customWidth="1"/>
    <col min="13058" max="13065" width="17.109375" style="24" customWidth="1"/>
    <col min="13066" max="13312" width="11.5546875" style="24"/>
    <col min="13313" max="13313" width="37.109375" style="24" customWidth="1"/>
    <col min="13314" max="13321" width="17.109375" style="24" customWidth="1"/>
    <col min="13322" max="13568" width="11.5546875" style="24"/>
    <col min="13569" max="13569" width="37.109375" style="24" customWidth="1"/>
    <col min="13570" max="13577" width="17.109375" style="24" customWidth="1"/>
    <col min="13578" max="13824" width="11.5546875" style="24"/>
    <col min="13825" max="13825" width="37.109375" style="24" customWidth="1"/>
    <col min="13826" max="13833" width="17.109375" style="24" customWidth="1"/>
    <col min="13834" max="14080" width="11.5546875" style="24"/>
    <col min="14081" max="14081" width="37.109375" style="24" customWidth="1"/>
    <col min="14082" max="14089" width="17.109375" style="24" customWidth="1"/>
    <col min="14090" max="14336" width="11.5546875" style="24"/>
    <col min="14337" max="14337" width="37.109375" style="24" customWidth="1"/>
    <col min="14338" max="14345" width="17.109375" style="24" customWidth="1"/>
    <col min="14346" max="14592" width="11.5546875" style="24"/>
    <col min="14593" max="14593" width="37.109375" style="24" customWidth="1"/>
    <col min="14594" max="14601" width="17.109375" style="24" customWidth="1"/>
    <col min="14602" max="14848" width="11.5546875" style="24"/>
    <col min="14849" max="14849" width="37.109375" style="24" customWidth="1"/>
    <col min="14850" max="14857" width="17.109375" style="24" customWidth="1"/>
    <col min="14858" max="15104" width="11.5546875" style="24"/>
    <col min="15105" max="15105" width="37.109375" style="24" customWidth="1"/>
    <col min="15106" max="15113" width="17.109375" style="24" customWidth="1"/>
    <col min="15114" max="15360" width="11.5546875" style="24"/>
    <col min="15361" max="15361" width="37.109375" style="24" customWidth="1"/>
    <col min="15362" max="15369" width="17.109375" style="24" customWidth="1"/>
    <col min="15370" max="15616" width="11.5546875" style="24"/>
    <col min="15617" max="15617" width="37.109375" style="24" customWidth="1"/>
    <col min="15618" max="15625" width="17.109375" style="24" customWidth="1"/>
    <col min="15626" max="15872" width="11.5546875" style="24"/>
    <col min="15873" max="15873" width="37.109375" style="24" customWidth="1"/>
    <col min="15874" max="15881" width="17.109375" style="24" customWidth="1"/>
    <col min="15882" max="16128" width="11.5546875" style="24"/>
    <col min="16129" max="16129" width="37.109375" style="24" customWidth="1"/>
    <col min="16130" max="16137" width="17.109375" style="24" customWidth="1"/>
    <col min="16138" max="16384" width="11.5546875" style="24"/>
  </cols>
  <sheetData>
    <row r="1" spans="1:9" x14ac:dyDescent="0.3">
      <c r="C1" s="43"/>
    </row>
    <row r="2" spans="1:9" x14ac:dyDescent="0.3">
      <c r="B2" s="42" t="s">
        <v>58</v>
      </c>
      <c r="C2" s="43"/>
    </row>
    <row r="3" spans="1:9" x14ac:dyDescent="0.3">
      <c r="B3" s="24" t="s">
        <v>57</v>
      </c>
      <c r="C3" s="42"/>
    </row>
    <row r="4" spans="1:9" x14ac:dyDescent="0.3">
      <c r="B4" s="42"/>
      <c r="C4" s="42"/>
      <c r="D4" s="42"/>
      <c r="E4" s="42"/>
      <c r="F4" s="42"/>
      <c r="G4" s="42"/>
      <c r="H4" s="42"/>
      <c r="I4" s="42"/>
    </row>
    <row r="5" spans="1:9" x14ac:dyDescent="0.3">
      <c r="B5" s="42"/>
      <c r="C5" s="24" t="s">
        <v>60</v>
      </c>
      <c r="D5" s="45">
        <v>97000</v>
      </c>
      <c r="E5" s="42"/>
      <c r="G5" s="42"/>
      <c r="H5" s="42"/>
      <c r="I5" s="42"/>
    </row>
    <row r="6" spans="1:9" x14ac:dyDescent="0.3">
      <c r="A6" s="41"/>
      <c r="B6" s="41"/>
      <c r="C6" s="24" t="s">
        <v>56</v>
      </c>
      <c r="D6" s="45">
        <v>100000</v>
      </c>
      <c r="E6" s="41"/>
      <c r="G6" s="41"/>
      <c r="H6" s="41"/>
      <c r="I6" s="41"/>
    </row>
    <row r="7" spans="1:9" x14ac:dyDescent="0.3">
      <c r="B7" s="42"/>
      <c r="C7" s="24" t="s">
        <v>61</v>
      </c>
      <c r="D7" s="45">
        <v>100780</v>
      </c>
      <c r="E7" s="42"/>
      <c r="G7" s="42"/>
      <c r="H7" s="42"/>
      <c r="I7" s="42"/>
    </row>
    <row r="8" spans="1:9" ht="14.4" customHeight="1" x14ac:dyDescent="0.35">
      <c r="A8" s="40"/>
      <c r="B8" s="40"/>
      <c r="C8" s="24" t="s">
        <v>55</v>
      </c>
      <c r="D8" s="39">
        <v>5.3999999999999999E-2</v>
      </c>
      <c r="E8" s="38"/>
      <c r="F8" s="38"/>
      <c r="G8" s="38"/>
      <c r="H8" s="38"/>
      <c r="I8" s="38"/>
    </row>
    <row r="9" spans="1:9" ht="14.4" customHeight="1" x14ac:dyDescent="0.3">
      <c r="A9" s="40"/>
      <c r="B9" s="40"/>
      <c r="C9" s="44" t="s">
        <v>59</v>
      </c>
      <c r="D9" s="46">
        <v>7</v>
      </c>
      <c r="E9" s="38"/>
      <c r="F9" s="38"/>
      <c r="G9" s="38"/>
      <c r="H9" s="38"/>
      <c r="I9" s="38"/>
    </row>
    <row r="10" spans="1:9" ht="14.4" customHeight="1" x14ac:dyDescent="0.35">
      <c r="A10" s="37"/>
      <c r="B10" s="35"/>
      <c r="C10" s="24" t="s">
        <v>54</v>
      </c>
      <c r="D10" s="36">
        <v>37052</v>
      </c>
      <c r="E10" s="35"/>
      <c r="F10" s="35"/>
      <c r="G10" s="35"/>
      <c r="H10" s="35"/>
      <c r="I10" s="35"/>
    </row>
    <row r="11" spans="1:9" ht="14.4" customHeight="1" x14ac:dyDescent="0.35">
      <c r="A11" s="37"/>
      <c r="B11" s="35"/>
      <c r="C11" s="24" t="s">
        <v>53</v>
      </c>
      <c r="D11" s="36">
        <v>37256</v>
      </c>
      <c r="E11" s="35"/>
      <c r="F11" s="35"/>
      <c r="G11" s="35"/>
      <c r="H11" s="35"/>
      <c r="I11" s="35"/>
    </row>
    <row r="12" spans="1:9" x14ac:dyDescent="0.3">
      <c r="D12" s="24"/>
    </row>
    <row r="13" spans="1:9" s="26" customFormat="1" x14ac:dyDescent="0.3">
      <c r="A13" s="27"/>
      <c r="B13" s="27"/>
      <c r="D13" s="27"/>
    </row>
    <row r="14" spans="1:9" s="26" customFormat="1" ht="14.4" customHeight="1" x14ac:dyDescent="0.35">
      <c r="C14" s="26" t="s">
        <v>52</v>
      </c>
      <c r="D14" s="27">
        <f>IF(DAY(D11)&gt;30,30,DAY(D11))</f>
        <v>30</v>
      </c>
      <c r="E14" s="29"/>
    </row>
    <row r="15" spans="1:9" s="26" customFormat="1" ht="14.4" customHeight="1" x14ac:dyDescent="0.35">
      <c r="A15" s="27"/>
      <c r="C15" s="26" t="s">
        <v>51</v>
      </c>
      <c r="D15" s="27">
        <f>IF(DAY(D10)&gt;30,30,DAY(D10))</f>
        <v>10</v>
      </c>
      <c r="E15" s="29"/>
    </row>
    <row r="16" spans="1:9" s="26" customFormat="1" x14ac:dyDescent="0.3">
      <c r="C16" s="33" t="s">
        <v>44</v>
      </c>
      <c r="D16" s="34">
        <f>D14-D15</f>
        <v>20</v>
      </c>
    </row>
    <row r="17" spans="1:5" s="26" customFormat="1" x14ac:dyDescent="0.3">
      <c r="D17" s="27"/>
    </row>
    <row r="18" spans="1:5" s="26" customFormat="1" ht="14.4" customHeight="1" x14ac:dyDescent="0.35">
      <c r="C18" s="26" t="s">
        <v>50</v>
      </c>
      <c r="D18" s="27">
        <f>MONTH(D11)</f>
        <v>12</v>
      </c>
    </row>
    <row r="19" spans="1:5" s="26" customFormat="1" ht="14.4" customHeight="1" x14ac:dyDescent="0.35">
      <c r="A19" s="27"/>
      <c r="B19" s="27"/>
      <c r="C19" s="26" t="s">
        <v>49</v>
      </c>
      <c r="D19" s="27">
        <f>MONTH(D10)</f>
        <v>6</v>
      </c>
      <c r="E19" s="29"/>
    </row>
    <row r="20" spans="1:5" s="26" customFormat="1" x14ac:dyDescent="0.3">
      <c r="C20" s="33" t="s">
        <v>48</v>
      </c>
      <c r="D20" s="32">
        <f>D18-D19</f>
        <v>6</v>
      </c>
      <c r="E20" s="29"/>
    </row>
    <row r="21" spans="1:5" s="26" customFormat="1" x14ac:dyDescent="0.3">
      <c r="C21" s="26" t="s">
        <v>44</v>
      </c>
      <c r="D21" s="31">
        <f>D20*30</f>
        <v>180</v>
      </c>
      <c r="E21" s="29"/>
    </row>
    <row r="22" spans="1:5" s="26" customFormat="1" x14ac:dyDescent="0.3">
      <c r="B22" s="27"/>
      <c r="D22" s="27"/>
      <c r="E22" s="29"/>
    </row>
    <row r="23" spans="1:5" s="26" customFormat="1" ht="14.4" customHeight="1" x14ac:dyDescent="0.35">
      <c r="B23" s="27"/>
      <c r="C23" s="26" t="s">
        <v>47</v>
      </c>
      <c r="D23" s="27">
        <f>YEAR(D11)</f>
        <v>2001</v>
      </c>
      <c r="E23" s="29"/>
    </row>
    <row r="24" spans="1:5" s="26" customFormat="1" ht="14.4" customHeight="1" x14ac:dyDescent="0.35">
      <c r="C24" s="26" t="s">
        <v>46</v>
      </c>
      <c r="D24" s="27">
        <f>YEAR(D10)</f>
        <v>2001</v>
      </c>
      <c r="E24" s="29"/>
    </row>
    <row r="25" spans="1:5" s="26" customFormat="1" x14ac:dyDescent="0.3">
      <c r="C25" s="33" t="s">
        <v>45</v>
      </c>
      <c r="D25" s="32">
        <f>D23-D24</f>
        <v>0</v>
      </c>
      <c r="E25" s="29"/>
    </row>
    <row r="26" spans="1:5" s="26" customFormat="1" x14ac:dyDescent="0.3">
      <c r="C26" s="26" t="s">
        <v>44</v>
      </c>
      <c r="D26" s="31">
        <f>D25*360</f>
        <v>0</v>
      </c>
      <c r="E26" s="29"/>
    </row>
    <row r="27" spans="1:5" s="26" customFormat="1" x14ac:dyDescent="0.3">
      <c r="D27" s="31"/>
      <c r="E27" s="29"/>
    </row>
    <row r="28" spans="1:5" s="26" customFormat="1" x14ac:dyDescent="0.3">
      <c r="D28" s="27"/>
      <c r="E28" s="29"/>
    </row>
    <row r="29" spans="1:5" s="26" customFormat="1" x14ac:dyDescent="0.3">
      <c r="C29" s="5" t="s">
        <v>43</v>
      </c>
      <c r="D29" s="30">
        <f>D16+D21+D26</f>
        <v>200</v>
      </c>
      <c r="E29" s="29"/>
    </row>
    <row r="30" spans="1:5" s="26" customFormat="1" ht="14.4" customHeight="1" x14ac:dyDescent="0.35">
      <c r="C30" s="5" t="s">
        <v>42</v>
      </c>
      <c r="D30" s="28">
        <f>D6*D8*D29/360</f>
        <v>3000</v>
      </c>
    </row>
    <row r="31" spans="1:5" s="26" customFormat="1" x14ac:dyDescent="0.3">
      <c r="D31" s="27"/>
    </row>
    <row r="32" spans="1:5" s="26" customFormat="1" x14ac:dyDescent="0.3">
      <c r="C32" s="5" t="s">
        <v>62</v>
      </c>
      <c r="D32" s="28">
        <f>D7-D5</f>
        <v>3780</v>
      </c>
      <c r="E32" s="29"/>
    </row>
    <row r="33" spans="3:4" s="26" customFormat="1" x14ac:dyDescent="0.3">
      <c r="C33" s="5" t="s">
        <v>63</v>
      </c>
      <c r="D33" s="28">
        <f>D32*D29/(D9*360)</f>
        <v>300</v>
      </c>
    </row>
    <row r="34" spans="3:4" s="26" customFormat="1" x14ac:dyDescent="0.3">
      <c r="D34" s="27"/>
    </row>
    <row r="35" spans="3:4" s="26" customFormat="1" x14ac:dyDescent="0.3">
      <c r="D35" s="27"/>
    </row>
    <row r="36" spans="3:4" s="26" customFormat="1" x14ac:dyDescent="0.3">
      <c r="D36" s="27"/>
    </row>
    <row r="37" spans="3:4" s="26" customFormat="1" x14ac:dyDescent="0.3">
      <c r="D37" s="27"/>
    </row>
    <row r="38" spans="3:4" s="26" customFormat="1" x14ac:dyDescent="0.3">
      <c r="D38" s="27"/>
    </row>
    <row r="39" spans="3:4" s="26" customFormat="1" x14ac:dyDescent="0.3">
      <c r="D39" s="27"/>
    </row>
    <row r="40" spans="3:4" s="26" customFormat="1" x14ac:dyDescent="0.3">
      <c r="D40" s="27"/>
    </row>
    <row r="41" spans="3:4" s="26" customFormat="1" x14ac:dyDescent="0.3">
      <c r="D41" s="27"/>
    </row>
    <row r="42" spans="3:4" s="26" customFormat="1" x14ac:dyDescent="0.3">
      <c r="D42" s="27"/>
    </row>
    <row r="43" spans="3:4" s="26" customFormat="1" x14ac:dyDescent="0.3">
      <c r="D43" s="27"/>
    </row>
    <row r="44" spans="3:4" s="26" customFormat="1" x14ac:dyDescent="0.3">
      <c r="D44" s="27"/>
    </row>
    <row r="45" spans="3:4" s="26" customFormat="1" x14ac:dyDescent="0.3">
      <c r="D45" s="27"/>
    </row>
    <row r="46" spans="3:4" s="26" customFormat="1" x14ac:dyDescent="0.3">
      <c r="D46" s="27"/>
    </row>
    <row r="47" spans="3:4" s="26" customFormat="1" x14ac:dyDescent="0.3">
      <c r="D47" s="27"/>
    </row>
    <row r="48" spans="3:4" s="26" customFormat="1" x14ac:dyDescent="0.3">
      <c r="D48" s="27"/>
    </row>
    <row r="49" spans="4:4" s="26" customFormat="1" x14ac:dyDescent="0.3">
      <c r="D49" s="27"/>
    </row>
    <row r="50" spans="4:4" s="26" customFormat="1" x14ac:dyDescent="0.3">
      <c r="D50" s="27"/>
    </row>
    <row r="51" spans="4:4" s="26" customFormat="1" x14ac:dyDescent="0.3">
      <c r="D51" s="27"/>
    </row>
    <row r="52" spans="4:4" s="26" customFormat="1" x14ac:dyDescent="0.3">
      <c r="D52" s="27"/>
    </row>
    <row r="53" spans="4:4" s="26" customFormat="1" x14ac:dyDescent="0.3">
      <c r="D53" s="27"/>
    </row>
    <row r="54" spans="4:4" s="26" customFormat="1" x14ac:dyDescent="0.3">
      <c r="D54" s="27"/>
    </row>
    <row r="55" spans="4:4" s="26" customFormat="1" x14ac:dyDescent="0.3">
      <c r="D55" s="27"/>
    </row>
    <row r="56" spans="4:4" s="26" customFormat="1" x14ac:dyDescent="0.3">
      <c r="D56" s="27"/>
    </row>
    <row r="57" spans="4:4" s="26" customFormat="1" x14ac:dyDescent="0.3">
      <c r="D57" s="27"/>
    </row>
    <row r="58" spans="4:4" s="26" customFormat="1" x14ac:dyDescent="0.3">
      <c r="D58" s="27"/>
    </row>
    <row r="59" spans="4:4" s="26" customFormat="1" x14ac:dyDescent="0.3">
      <c r="D59" s="27"/>
    </row>
    <row r="60" spans="4:4" s="26" customFormat="1" x14ac:dyDescent="0.3">
      <c r="D60" s="27"/>
    </row>
    <row r="61" spans="4:4" s="26" customFormat="1" x14ac:dyDescent="0.3">
      <c r="D61" s="27"/>
    </row>
    <row r="62" spans="4:4" s="26" customFormat="1" x14ac:dyDescent="0.3">
      <c r="D62" s="27"/>
    </row>
    <row r="63" spans="4:4" s="26" customFormat="1" x14ac:dyDescent="0.3">
      <c r="D63" s="27"/>
    </row>
    <row r="64" spans="4:4" s="26" customFormat="1" x14ac:dyDescent="0.3">
      <c r="D64" s="27"/>
    </row>
    <row r="65" spans="4:4" s="26" customFormat="1" x14ac:dyDescent="0.3">
      <c r="D65" s="27"/>
    </row>
    <row r="66" spans="4:4" s="26" customFormat="1" x14ac:dyDescent="0.3">
      <c r="D66" s="27"/>
    </row>
    <row r="67" spans="4:4" s="26" customFormat="1" x14ac:dyDescent="0.3">
      <c r="D67" s="27"/>
    </row>
    <row r="68" spans="4:4" s="26" customFormat="1" x14ac:dyDescent="0.3">
      <c r="D68" s="27"/>
    </row>
    <row r="69" spans="4:4" s="26" customFormat="1" x14ac:dyDescent="0.3">
      <c r="D69" s="27"/>
    </row>
    <row r="70" spans="4:4" s="26" customFormat="1" x14ac:dyDescent="0.3">
      <c r="D70" s="27"/>
    </row>
    <row r="71" spans="4:4" s="26" customFormat="1" x14ac:dyDescent="0.3">
      <c r="D71" s="27"/>
    </row>
    <row r="72" spans="4:4" s="26" customFormat="1" x14ac:dyDescent="0.3">
      <c r="D72" s="27"/>
    </row>
    <row r="73" spans="4:4" s="26" customFormat="1" x14ac:dyDescent="0.3">
      <c r="D73" s="27"/>
    </row>
    <row r="74" spans="4:4" s="26" customFormat="1" x14ac:dyDescent="0.3">
      <c r="D74" s="27"/>
    </row>
    <row r="75" spans="4:4" s="26" customFormat="1" x14ac:dyDescent="0.3">
      <c r="D75" s="27"/>
    </row>
    <row r="76" spans="4:4" s="26" customFormat="1" x14ac:dyDescent="0.3">
      <c r="D76" s="27"/>
    </row>
    <row r="77" spans="4:4" s="26" customFormat="1" x14ac:dyDescent="0.3">
      <c r="D77" s="27"/>
    </row>
    <row r="78" spans="4:4" s="26" customFormat="1" x14ac:dyDescent="0.3">
      <c r="D78" s="27"/>
    </row>
    <row r="79" spans="4:4" s="26" customFormat="1" x14ac:dyDescent="0.3">
      <c r="D79" s="27"/>
    </row>
    <row r="80" spans="4:4" s="26" customFormat="1" x14ac:dyDescent="0.3">
      <c r="D80" s="27"/>
    </row>
    <row r="81" spans="4:4" s="26" customFormat="1" x14ac:dyDescent="0.3">
      <c r="D81" s="27"/>
    </row>
    <row r="82" spans="4:4" s="26" customFormat="1" x14ac:dyDescent="0.3">
      <c r="D82" s="27"/>
    </row>
    <row r="83" spans="4:4" s="26" customFormat="1" x14ac:dyDescent="0.3">
      <c r="D83" s="27"/>
    </row>
    <row r="84" spans="4:4" s="26" customFormat="1" x14ac:dyDescent="0.3">
      <c r="D84" s="27"/>
    </row>
    <row r="85" spans="4:4" s="26" customFormat="1" x14ac:dyDescent="0.3">
      <c r="D85" s="27"/>
    </row>
    <row r="86" spans="4:4" s="26" customFormat="1" x14ac:dyDescent="0.3">
      <c r="D86" s="27"/>
    </row>
    <row r="87" spans="4:4" s="26" customFormat="1" x14ac:dyDescent="0.3">
      <c r="D87" s="27"/>
    </row>
    <row r="88" spans="4:4" s="26" customFormat="1" x14ac:dyDescent="0.3">
      <c r="D88" s="27"/>
    </row>
    <row r="89" spans="4:4" s="26" customFormat="1" x14ac:dyDescent="0.3">
      <c r="D89" s="27"/>
    </row>
    <row r="90" spans="4:4" s="26" customFormat="1" x14ac:dyDescent="0.3">
      <c r="D90" s="27"/>
    </row>
    <row r="91" spans="4:4" s="26" customFormat="1" x14ac:dyDescent="0.3">
      <c r="D91" s="27"/>
    </row>
    <row r="92" spans="4:4" s="26" customFormat="1" x14ac:dyDescent="0.3">
      <c r="D92" s="27"/>
    </row>
    <row r="93" spans="4:4" s="26" customFormat="1" x14ac:dyDescent="0.3">
      <c r="D93" s="27"/>
    </row>
    <row r="94" spans="4:4" s="26" customFormat="1" x14ac:dyDescent="0.3">
      <c r="D94" s="27"/>
    </row>
    <row r="95" spans="4:4" s="26" customFormat="1" x14ac:dyDescent="0.3">
      <c r="D95" s="27"/>
    </row>
    <row r="96" spans="4:4" s="26" customFormat="1" x14ac:dyDescent="0.3">
      <c r="D96" s="27"/>
    </row>
    <row r="97" spans="4:4" s="26" customFormat="1" x14ac:dyDescent="0.3">
      <c r="D97" s="27"/>
    </row>
    <row r="98" spans="4:4" s="26" customFormat="1" x14ac:dyDescent="0.3">
      <c r="D98" s="27"/>
    </row>
    <row r="99" spans="4:4" s="26" customFormat="1" x14ac:dyDescent="0.3">
      <c r="D99" s="27"/>
    </row>
    <row r="100" spans="4:4" s="26" customFormat="1" x14ac:dyDescent="0.3">
      <c r="D100" s="27"/>
    </row>
    <row r="101" spans="4:4" s="26" customFormat="1" x14ac:dyDescent="0.3">
      <c r="D101" s="27"/>
    </row>
    <row r="102" spans="4:4" s="26" customFormat="1" x14ac:dyDescent="0.3">
      <c r="D102" s="27"/>
    </row>
    <row r="103" spans="4:4" s="26" customFormat="1" x14ac:dyDescent="0.3">
      <c r="D103" s="27"/>
    </row>
    <row r="104" spans="4:4" s="26" customFormat="1" x14ac:dyDescent="0.3">
      <c r="D104" s="27"/>
    </row>
    <row r="105" spans="4:4" s="26" customFormat="1" x14ac:dyDescent="0.3">
      <c r="D105" s="27"/>
    </row>
    <row r="106" spans="4:4" s="26" customFormat="1" x14ac:dyDescent="0.3">
      <c r="D106" s="27"/>
    </row>
    <row r="107" spans="4:4" s="26" customFormat="1" x14ac:dyDescent="0.3">
      <c r="D107" s="27"/>
    </row>
    <row r="108" spans="4:4" s="26" customFormat="1" x14ac:dyDescent="0.3">
      <c r="D108" s="27"/>
    </row>
    <row r="109" spans="4:4" s="26" customFormat="1" x14ac:dyDescent="0.3">
      <c r="D109" s="27"/>
    </row>
    <row r="110" spans="4:4" s="26" customFormat="1" x14ac:dyDescent="0.3">
      <c r="D110" s="27"/>
    </row>
    <row r="111" spans="4:4" s="26" customFormat="1" x14ac:dyDescent="0.3">
      <c r="D111" s="27"/>
    </row>
    <row r="112" spans="4:4" s="26" customFormat="1" x14ac:dyDescent="0.3">
      <c r="D112" s="27"/>
    </row>
    <row r="113" spans="4:4" s="26" customFormat="1" x14ac:dyDescent="0.3">
      <c r="D113" s="27"/>
    </row>
    <row r="114" spans="4:4" s="26" customFormat="1" x14ac:dyDescent="0.3">
      <c r="D114" s="27"/>
    </row>
    <row r="115" spans="4:4" s="26" customFormat="1" x14ac:dyDescent="0.3">
      <c r="D115" s="27"/>
    </row>
    <row r="116" spans="4:4" s="26" customFormat="1" x14ac:dyDescent="0.3">
      <c r="D116" s="27"/>
    </row>
    <row r="117" spans="4:4" s="26" customFormat="1" x14ac:dyDescent="0.3">
      <c r="D117" s="27"/>
    </row>
    <row r="118" spans="4:4" s="26" customFormat="1" x14ac:dyDescent="0.3">
      <c r="D118" s="27"/>
    </row>
    <row r="119" spans="4:4" s="26" customFormat="1" x14ac:dyDescent="0.3">
      <c r="D119" s="27"/>
    </row>
    <row r="120" spans="4:4" s="26" customFormat="1" x14ac:dyDescent="0.3">
      <c r="D120" s="27"/>
    </row>
    <row r="121" spans="4:4" s="26" customFormat="1" x14ac:dyDescent="0.3">
      <c r="D121" s="27"/>
    </row>
    <row r="122" spans="4:4" s="26" customFormat="1" x14ac:dyDescent="0.3">
      <c r="D122" s="27"/>
    </row>
    <row r="123" spans="4:4" s="26" customFormat="1" x14ac:dyDescent="0.3">
      <c r="D123" s="27"/>
    </row>
    <row r="124" spans="4:4" s="26" customFormat="1" x14ac:dyDescent="0.3">
      <c r="D124" s="27"/>
    </row>
    <row r="125" spans="4:4" s="26" customFormat="1" x14ac:dyDescent="0.3">
      <c r="D125" s="27"/>
    </row>
    <row r="126" spans="4:4" s="26" customFormat="1" x14ac:dyDescent="0.3">
      <c r="D126" s="27"/>
    </row>
    <row r="127" spans="4:4" s="26" customFormat="1" x14ac:dyDescent="0.3">
      <c r="D127" s="27"/>
    </row>
    <row r="128" spans="4:4" s="26" customFormat="1" x14ac:dyDescent="0.3">
      <c r="D128" s="27"/>
    </row>
    <row r="129" spans="4:4" s="26" customFormat="1" x14ac:dyDescent="0.3">
      <c r="D129" s="27"/>
    </row>
    <row r="130" spans="4:4" s="26" customFormat="1" x14ac:dyDescent="0.3">
      <c r="D130" s="27"/>
    </row>
    <row r="131" spans="4:4" s="26" customFormat="1" x14ac:dyDescent="0.3">
      <c r="D131" s="27"/>
    </row>
    <row r="132" spans="4:4" s="26" customFormat="1" x14ac:dyDescent="0.3">
      <c r="D132" s="27"/>
    </row>
    <row r="133" spans="4:4" s="26" customFormat="1" x14ac:dyDescent="0.3">
      <c r="D133" s="27"/>
    </row>
    <row r="134" spans="4:4" s="26" customFormat="1" x14ac:dyDescent="0.3">
      <c r="D134" s="27"/>
    </row>
    <row r="135" spans="4:4" s="26" customFormat="1" x14ac:dyDescent="0.3">
      <c r="D135" s="27"/>
    </row>
    <row r="136" spans="4:4" s="26" customFormat="1" x14ac:dyDescent="0.3">
      <c r="D136" s="27"/>
    </row>
    <row r="137" spans="4:4" s="26" customFormat="1" x14ac:dyDescent="0.3">
      <c r="D137" s="27"/>
    </row>
    <row r="138" spans="4:4" s="26" customFormat="1" x14ac:dyDescent="0.3">
      <c r="D138" s="27"/>
    </row>
    <row r="139" spans="4:4" s="26" customFormat="1" x14ac:dyDescent="0.3">
      <c r="D139" s="27"/>
    </row>
    <row r="140" spans="4:4" s="26" customFormat="1" x14ac:dyDescent="0.3">
      <c r="D140" s="27"/>
    </row>
    <row r="141" spans="4:4" s="26" customFormat="1" x14ac:dyDescent="0.3">
      <c r="D141" s="27"/>
    </row>
    <row r="142" spans="4:4" s="26" customFormat="1" x14ac:dyDescent="0.3">
      <c r="D142" s="27"/>
    </row>
    <row r="143" spans="4:4" s="26" customFormat="1" x14ac:dyDescent="0.3">
      <c r="D143" s="27"/>
    </row>
    <row r="144" spans="4:4" s="26" customFormat="1" x14ac:dyDescent="0.3">
      <c r="D144" s="27"/>
    </row>
    <row r="145" spans="4:4" s="26" customFormat="1" x14ac:dyDescent="0.3">
      <c r="D145" s="27"/>
    </row>
    <row r="146" spans="4:4" s="26" customFormat="1" x14ac:dyDescent="0.3">
      <c r="D146" s="27"/>
    </row>
    <row r="147" spans="4:4" s="26" customFormat="1" x14ac:dyDescent="0.3">
      <c r="D147" s="27"/>
    </row>
    <row r="148" spans="4:4" s="26" customFormat="1" x14ac:dyDescent="0.3">
      <c r="D148" s="27"/>
    </row>
    <row r="149" spans="4:4" s="26" customFormat="1" x14ac:dyDescent="0.3">
      <c r="D149" s="27"/>
    </row>
    <row r="150" spans="4:4" s="26" customFormat="1" x14ac:dyDescent="0.3">
      <c r="D150" s="27"/>
    </row>
    <row r="151" spans="4:4" s="26" customFormat="1" x14ac:dyDescent="0.3">
      <c r="D151" s="27"/>
    </row>
    <row r="152" spans="4:4" s="26" customFormat="1" x14ac:dyDescent="0.3">
      <c r="D152" s="27"/>
    </row>
    <row r="153" spans="4:4" s="26" customFormat="1" x14ac:dyDescent="0.3">
      <c r="D153" s="27"/>
    </row>
    <row r="154" spans="4:4" s="26" customFormat="1" x14ac:dyDescent="0.3">
      <c r="D154" s="27"/>
    </row>
    <row r="155" spans="4:4" s="26" customFormat="1" x14ac:dyDescent="0.3">
      <c r="D155" s="27"/>
    </row>
    <row r="156" spans="4:4" s="26" customFormat="1" x14ac:dyDescent="0.3">
      <c r="D156" s="27"/>
    </row>
    <row r="157" spans="4:4" s="26" customFormat="1" x14ac:dyDescent="0.3">
      <c r="D157" s="27"/>
    </row>
    <row r="158" spans="4:4" s="26" customFormat="1" x14ac:dyDescent="0.3">
      <c r="D158" s="27"/>
    </row>
    <row r="159" spans="4:4" s="26" customFormat="1" x14ac:dyDescent="0.3">
      <c r="D159" s="27"/>
    </row>
    <row r="160" spans="4:4" s="26" customFormat="1" x14ac:dyDescent="0.3">
      <c r="D160" s="27"/>
    </row>
    <row r="161" spans="4:4" s="26" customFormat="1" x14ac:dyDescent="0.3">
      <c r="D161" s="27"/>
    </row>
    <row r="162" spans="4:4" s="26" customFormat="1" x14ac:dyDescent="0.3">
      <c r="D162" s="27"/>
    </row>
    <row r="163" spans="4:4" s="26" customFormat="1" x14ac:dyDescent="0.3">
      <c r="D163" s="27"/>
    </row>
    <row r="164" spans="4:4" s="26" customFormat="1" x14ac:dyDescent="0.3">
      <c r="D164" s="27"/>
    </row>
    <row r="165" spans="4:4" s="26" customFormat="1" x14ac:dyDescent="0.3">
      <c r="D165" s="27"/>
    </row>
    <row r="166" spans="4:4" s="26" customFormat="1" x14ac:dyDescent="0.3">
      <c r="D166" s="27"/>
    </row>
    <row r="167" spans="4:4" s="26" customFormat="1" x14ac:dyDescent="0.3">
      <c r="D167" s="27"/>
    </row>
    <row r="168" spans="4:4" s="26" customFormat="1" x14ac:dyDescent="0.3">
      <c r="D168" s="27"/>
    </row>
    <row r="169" spans="4:4" s="26" customFormat="1" x14ac:dyDescent="0.3">
      <c r="D169" s="27"/>
    </row>
    <row r="170" spans="4:4" s="26" customFormat="1" x14ac:dyDescent="0.3">
      <c r="D170" s="27"/>
    </row>
    <row r="171" spans="4:4" s="26" customFormat="1" x14ac:dyDescent="0.3">
      <c r="D171" s="27"/>
    </row>
    <row r="172" spans="4:4" s="26" customFormat="1" x14ac:dyDescent="0.3">
      <c r="D172" s="27"/>
    </row>
    <row r="173" spans="4:4" s="26" customFormat="1" x14ac:dyDescent="0.3">
      <c r="D173" s="27"/>
    </row>
    <row r="174" spans="4:4" s="26" customFormat="1" x14ac:dyDescent="0.3">
      <c r="D174" s="27"/>
    </row>
    <row r="175" spans="4:4" s="26" customFormat="1" x14ac:dyDescent="0.3">
      <c r="D175" s="27"/>
    </row>
    <row r="176" spans="4:4" s="26" customFormat="1" x14ac:dyDescent="0.3">
      <c r="D176" s="27"/>
    </row>
    <row r="177" spans="4:4" s="26" customFormat="1" x14ac:dyDescent="0.3">
      <c r="D177" s="27"/>
    </row>
    <row r="178" spans="4:4" s="26" customFormat="1" x14ac:dyDescent="0.3">
      <c r="D178" s="27"/>
    </row>
    <row r="179" spans="4:4" s="26" customFormat="1" x14ac:dyDescent="0.3">
      <c r="D179" s="27"/>
    </row>
    <row r="180" spans="4:4" s="26" customFormat="1" x14ac:dyDescent="0.3">
      <c r="D180" s="27"/>
    </row>
    <row r="181" spans="4:4" s="26" customFormat="1" x14ac:dyDescent="0.3">
      <c r="D181" s="27"/>
    </row>
    <row r="182" spans="4:4" s="26" customFormat="1" x14ac:dyDescent="0.3">
      <c r="D182" s="27"/>
    </row>
    <row r="183" spans="4:4" s="26" customFormat="1" x14ac:dyDescent="0.3">
      <c r="D183" s="27"/>
    </row>
    <row r="184" spans="4:4" s="26" customFormat="1" x14ac:dyDescent="0.3">
      <c r="D184" s="27"/>
    </row>
    <row r="185" spans="4:4" s="26" customFormat="1" x14ac:dyDescent="0.3">
      <c r="D185" s="27"/>
    </row>
    <row r="186" spans="4:4" s="26" customFormat="1" x14ac:dyDescent="0.3">
      <c r="D186" s="27"/>
    </row>
    <row r="187" spans="4:4" s="26" customFormat="1" x14ac:dyDescent="0.3">
      <c r="D187" s="27"/>
    </row>
    <row r="188" spans="4:4" s="26" customFormat="1" x14ac:dyDescent="0.3">
      <c r="D188" s="27"/>
    </row>
    <row r="189" spans="4:4" s="26" customFormat="1" x14ac:dyDescent="0.3">
      <c r="D189" s="27"/>
    </row>
    <row r="190" spans="4:4" s="26" customFormat="1" x14ac:dyDescent="0.3">
      <c r="D190" s="27"/>
    </row>
    <row r="191" spans="4:4" s="26" customFormat="1" x14ac:dyDescent="0.3">
      <c r="D191" s="27"/>
    </row>
    <row r="192" spans="4:4" s="26" customFormat="1" x14ac:dyDescent="0.3">
      <c r="D192" s="27"/>
    </row>
    <row r="193" spans="4:4" s="26" customFormat="1" x14ac:dyDescent="0.3">
      <c r="D193" s="27"/>
    </row>
    <row r="194" spans="4:4" s="26" customFormat="1" x14ac:dyDescent="0.3">
      <c r="D194" s="27"/>
    </row>
    <row r="195" spans="4:4" s="26" customFormat="1" x14ac:dyDescent="0.3">
      <c r="D195" s="27"/>
    </row>
    <row r="196" spans="4:4" s="26" customFormat="1" x14ac:dyDescent="0.3">
      <c r="D196" s="27"/>
    </row>
    <row r="197" spans="4:4" s="26" customFormat="1" x14ac:dyDescent="0.3">
      <c r="D197" s="27"/>
    </row>
    <row r="198" spans="4:4" s="26" customFormat="1" x14ac:dyDescent="0.3">
      <c r="D198" s="27"/>
    </row>
    <row r="199" spans="4:4" s="26" customFormat="1" x14ac:dyDescent="0.3">
      <c r="D199" s="27"/>
    </row>
    <row r="200" spans="4:4" s="26" customFormat="1" x14ac:dyDescent="0.3">
      <c r="D200" s="27"/>
    </row>
    <row r="201" spans="4:4" s="26" customFormat="1" x14ac:dyDescent="0.3">
      <c r="D201" s="27"/>
    </row>
    <row r="202" spans="4:4" s="26" customFormat="1" x14ac:dyDescent="0.3">
      <c r="D202" s="27"/>
    </row>
    <row r="203" spans="4:4" s="26" customFormat="1" x14ac:dyDescent="0.3">
      <c r="D203" s="27"/>
    </row>
    <row r="204" spans="4:4" s="26" customFormat="1" x14ac:dyDescent="0.3">
      <c r="D204" s="27"/>
    </row>
    <row r="205" spans="4:4" s="26" customFormat="1" x14ac:dyDescent="0.3">
      <c r="D205" s="27"/>
    </row>
    <row r="206" spans="4:4" s="26" customFormat="1" x14ac:dyDescent="0.3">
      <c r="D206" s="27"/>
    </row>
    <row r="207" spans="4:4" s="26" customFormat="1" x14ac:dyDescent="0.3">
      <c r="D207" s="27"/>
    </row>
    <row r="208" spans="4:4" s="26" customFormat="1" x14ac:dyDescent="0.3">
      <c r="D208" s="27"/>
    </row>
    <row r="209" spans="4:4" s="26" customFormat="1" x14ac:dyDescent="0.3">
      <c r="D209" s="27"/>
    </row>
    <row r="210" spans="4:4" s="26" customFormat="1" x14ac:dyDescent="0.3">
      <c r="D210" s="27"/>
    </row>
    <row r="211" spans="4:4" s="26" customFormat="1" x14ac:dyDescent="0.3">
      <c r="D211" s="27"/>
    </row>
    <row r="212" spans="4:4" s="26" customFormat="1" x14ac:dyDescent="0.3">
      <c r="D212" s="27"/>
    </row>
    <row r="213" spans="4:4" s="26" customFormat="1" x14ac:dyDescent="0.3">
      <c r="D213" s="27"/>
    </row>
    <row r="214" spans="4:4" s="26" customFormat="1" x14ac:dyDescent="0.3">
      <c r="D214" s="27"/>
    </row>
    <row r="215" spans="4:4" s="26" customFormat="1" x14ac:dyDescent="0.3">
      <c r="D215" s="27"/>
    </row>
    <row r="216" spans="4:4" s="26" customFormat="1" x14ac:dyDescent="0.3">
      <c r="D216" s="27"/>
    </row>
    <row r="217" spans="4:4" s="26" customFormat="1" x14ac:dyDescent="0.3">
      <c r="D217" s="27"/>
    </row>
    <row r="218" spans="4:4" s="26" customFormat="1" x14ac:dyDescent="0.3">
      <c r="D218" s="27"/>
    </row>
    <row r="219" spans="4:4" s="26" customFormat="1" x14ac:dyDescent="0.3">
      <c r="D219" s="27"/>
    </row>
    <row r="220" spans="4:4" s="26" customFormat="1" x14ac:dyDescent="0.3">
      <c r="D220" s="27"/>
    </row>
    <row r="221" spans="4:4" s="26" customFormat="1" x14ac:dyDescent="0.3">
      <c r="D221" s="27"/>
    </row>
    <row r="222" spans="4:4" s="26" customFormat="1" x14ac:dyDescent="0.3">
      <c r="D222" s="27"/>
    </row>
    <row r="223" spans="4:4" s="26" customFormat="1" x14ac:dyDescent="0.3">
      <c r="D223" s="27"/>
    </row>
    <row r="224" spans="4:4" s="26" customFormat="1" x14ac:dyDescent="0.3">
      <c r="D224" s="27"/>
    </row>
    <row r="225" spans="4:4" s="26" customFormat="1" x14ac:dyDescent="0.3">
      <c r="D225" s="27"/>
    </row>
    <row r="226" spans="4:4" s="26" customFormat="1" x14ac:dyDescent="0.3">
      <c r="D226" s="27"/>
    </row>
    <row r="227" spans="4:4" s="26" customFormat="1" x14ac:dyDescent="0.3">
      <c r="D227" s="27"/>
    </row>
    <row r="228" spans="4:4" s="26" customFormat="1" x14ac:dyDescent="0.3">
      <c r="D228" s="27"/>
    </row>
    <row r="229" spans="4:4" s="26" customFormat="1" x14ac:dyDescent="0.3">
      <c r="D229" s="27"/>
    </row>
    <row r="230" spans="4:4" s="26" customFormat="1" x14ac:dyDescent="0.3">
      <c r="D230" s="27"/>
    </row>
    <row r="231" spans="4:4" s="26" customFormat="1" x14ac:dyDescent="0.3">
      <c r="D231" s="27"/>
    </row>
    <row r="232" spans="4:4" s="26" customFormat="1" x14ac:dyDescent="0.3">
      <c r="D232" s="27"/>
    </row>
    <row r="233" spans="4:4" s="26" customFormat="1" x14ac:dyDescent="0.3">
      <c r="D233" s="27"/>
    </row>
    <row r="234" spans="4:4" s="26" customFormat="1" x14ac:dyDescent="0.3">
      <c r="D234" s="27"/>
    </row>
    <row r="235" spans="4:4" s="26" customFormat="1" x14ac:dyDescent="0.3">
      <c r="D235" s="27"/>
    </row>
    <row r="236" spans="4:4" s="26" customFormat="1" x14ac:dyDescent="0.3">
      <c r="D236" s="27"/>
    </row>
    <row r="237" spans="4:4" s="26" customFormat="1" x14ac:dyDescent="0.3">
      <c r="D237" s="27"/>
    </row>
    <row r="238" spans="4:4" s="26" customFormat="1" x14ac:dyDescent="0.3">
      <c r="D238" s="27"/>
    </row>
    <row r="239" spans="4:4" s="26" customFormat="1" x14ac:dyDescent="0.3">
      <c r="D239" s="27"/>
    </row>
    <row r="240" spans="4:4" s="26" customFormat="1" x14ac:dyDescent="0.3">
      <c r="D240" s="27"/>
    </row>
    <row r="241" spans="4:4" s="26" customFormat="1" x14ac:dyDescent="0.3">
      <c r="D241" s="27"/>
    </row>
    <row r="242" spans="4:4" s="26" customFormat="1" x14ac:dyDescent="0.3">
      <c r="D242" s="27"/>
    </row>
    <row r="243" spans="4:4" s="26" customFormat="1" x14ac:dyDescent="0.3">
      <c r="D243" s="27"/>
    </row>
    <row r="244" spans="4:4" s="26" customFormat="1" x14ac:dyDescent="0.3">
      <c r="D244" s="27"/>
    </row>
    <row r="245" spans="4:4" s="26" customFormat="1" x14ac:dyDescent="0.3">
      <c r="D245" s="27"/>
    </row>
    <row r="246" spans="4:4" s="26" customFormat="1" x14ac:dyDescent="0.3">
      <c r="D246" s="27"/>
    </row>
    <row r="247" spans="4:4" s="26" customFormat="1" x14ac:dyDescent="0.3">
      <c r="D247" s="27"/>
    </row>
    <row r="248" spans="4:4" s="26" customFormat="1" x14ac:dyDescent="0.3">
      <c r="D248" s="27"/>
    </row>
    <row r="249" spans="4:4" s="26" customFormat="1" x14ac:dyDescent="0.3">
      <c r="D249" s="27"/>
    </row>
    <row r="250" spans="4:4" s="26" customFormat="1" x14ac:dyDescent="0.3">
      <c r="D250" s="27"/>
    </row>
    <row r="251" spans="4:4" s="26" customFormat="1" x14ac:dyDescent="0.3">
      <c r="D251" s="27"/>
    </row>
    <row r="252" spans="4:4" s="26" customFormat="1" x14ac:dyDescent="0.3">
      <c r="D252" s="27"/>
    </row>
    <row r="253" spans="4:4" s="26" customFormat="1" x14ac:dyDescent="0.3">
      <c r="D253" s="27"/>
    </row>
    <row r="254" spans="4:4" s="26" customFormat="1" x14ac:dyDescent="0.3">
      <c r="D254" s="27"/>
    </row>
    <row r="255" spans="4:4" s="26" customFormat="1" x14ac:dyDescent="0.3">
      <c r="D255" s="27"/>
    </row>
    <row r="256" spans="4:4" s="26" customFormat="1" x14ac:dyDescent="0.3">
      <c r="D256" s="27"/>
    </row>
    <row r="257" spans="4:4" s="26" customFormat="1" x14ac:dyDescent="0.3">
      <c r="D257" s="27"/>
    </row>
    <row r="258" spans="4:4" s="26" customFormat="1" x14ac:dyDescent="0.3">
      <c r="D258" s="27"/>
    </row>
    <row r="259" spans="4:4" s="26" customFormat="1" x14ac:dyDescent="0.3">
      <c r="D259" s="27"/>
    </row>
    <row r="260" spans="4:4" s="26" customFormat="1" x14ac:dyDescent="0.3">
      <c r="D260" s="27"/>
    </row>
    <row r="261" spans="4:4" s="26" customFormat="1" x14ac:dyDescent="0.3">
      <c r="D261" s="27"/>
    </row>
    <row r="262" spans="4:4" s="26" customFormat="1" x14ac:dyDescent="0.3">
      <c r="D262" s="27"/>
    </row>
    <row r="263" spans="4:4" s="26" customFormat="1" x14ac:dyDescent="0.3">
      <c r="D263" s="27"/>
    </row>
    <row r="264" spans="4:4" s="26" customFormat="1" x14ac:dyDescent="0.3">
      <c r="D264" s="27"/>
    </row>
    <row r="265" spans="4:4" s="26" customFormat="1" x14ac:dyDescent="0.3">
      <c r="D265" s="27"/>
    </row>
    <row r="266" spans="4:4" s="26" customFormat="1" x14ac:dyDescent="0.3">
      <c r="D266" s="27"/>
    </row>
    <row r="267" spans="4:4" s="26" customFormat="1" x14ac:dyDescent="0.3">
      <c r="D267" s="27"/>
    </row>
    <row r="268" spans="4:4" s="26" customFormat="1" x14ac:dyDescent="0.3">
      <c r="D268" s="27"/>
    </row>
    <row r="269" spans="4:4" s="26" customFormat="1" x14ac:dyDescent="0.3">
      <c r="D269" s="27"/>
    </row>
    <row r="270" spans="4:4" s="26" customFormat="1" x14ac:dyDescent="0.3">
      <c r="D270" s="27"/>
    </row>
    <row r="271" spans="4:4" s="26" customFormat="1" x14ac:dyDescent="0.3">
      <c r="D271" s="27"/>
    </row>
    <row r="272" spans="4:4" s="26" customFormat="1" x14ac:dyDescent="0.3">
      <c r="D272" s="27"/>
    </row>
    <row r="273" spans="4:4" s="26" customFormat="1" x14ac:dyDescent="0.3">
      <c r="D273" s="27"/>
    </row>
    <row r="274" spans="4:4" s="26" customFormat="1" x14ac:dyDescent="0.3">
      <c r="D274" s="27"/>
    </row>
    <row r="275" spans="4:4" s="26" customFormat="1" x14ac:dyDescent="0.3">
      <c r="D275" s="27"/>
    </row>
    <row r="276" spans="4:4" s="26" customFormat="1" x14ac:dyDescent="0.3">
      <c r="D276" s="27"/>
    </row>
    <row r="277" spans="4:4" s="26" customFormat="1" x14ac:dyDescent="0.3">
      <c r="D277" s="27"/>
    </row>
    <row r="278" spans="4:4" s="26" customFormat="1" x14ac:dyDescent="0.3">
      <c r="D278" s="27"/>
    </row>
    <row r="279" spans="4:4" s="26" customFormat="1" x14ac:dyDescent="0.3">
      <c r="D279" s="27"/>
    </row>
    <row r="280" spans="4:4" s="26" customFormat="1" x14ac:dyDescent="0.3">
      <c r="D280" s="27"/>
    </row>
    <row r="281" spans="4:4" s="26" customFormat="1" x14ac:dyDescent="0.3">
      <c r="D281" s="27"/>
    </row>
    <row r="282" spans="4:4" s="26" customFormat="1" x14ac:dyDescent="0.3">
      <c r="D282" s="27"/>
    </row>
    <row r="283" spans="4:4" s="26" customFormat="1" x14ac:dyDescent="0.3">
      <c r="D283" s="27"/>
    </row>
    <row r="284" spans="4:4" s="26" customFormat="1" x14ac:dyDescent="0.3">
      <c r="D284" s="27"/>
    </row>
    <row r="285" spans="4:4" s="26" customFormat="1" x14ac:dyDescent="0.3">
      <c r="D285" s="27"/>
    </row>
    <row r="286" spans="4:4" s="26" customFormat="1" x14ac:dyDescent="0.3">
      <c r="D286" s="27"/>
    </row>
    <row r="287" spans="4:4" s="26" customFormat="1" x14ac:dyDescent="0.3">
      <c r="D287" s="27"/>
    </row>
    <row r="288" spans="4:4" s="26" customFormat="1" x14ac:dyDescent="0.3">
      <c r="D288" s="27"/>
    </row>
    <row r="289" spans="4:4" s="26" customFormat="1" x14ac:dyDescent="0.3">
      <c r="D289" s="27"/>
    </row>
    <row r="290" spans="4:4" s="26" customFormat="1" x14ac:dyDescent="0.3">
      <c r="D290" s="27"/>
    </row>
    <row r="291" spans="4:4" s="26" customFormat="1" x14ac:dyDescent="0.3">
      <c r="D291" s="27"/>
    </row>
  </sheetData>
  <dataValidations count="1">
    <dataValidation type="list" allowBlank="1" showInputMessage="1" showErrorMessage="1" sqref="WVJ983034 IX4:IX7 ST4:ST7 ACP4:ACP7 AML4:AML7 AWH4:AWH7 BGD4:BGD7 BPZ4:BPZ7 BZV4:BZV7 CJR4:CJR7 CTN4:CTN7 DDJ4:DDJ7 DNF4:DNF7 DXB4:DXB7 EGX4:EGX7 EQT4:EQT7 FAP4:FAP7 FKL4:FKL7 FUH4:FUH7 GED4:GED7 GNZ4:GNZ7 GXV4:GXV7 HHR4:HHR7 HRN4:HRN7 IBJ4:IBJ7 ILF4:ILF7 IVB4:IVB7 JEX4:JEX7 JOT4:JOT7 JYP4:JYP7 KIL4:KIL7 KSH4:KSH7 LCD4:LCD7 LLZ4:LLZ7 LVV4:LVV7 MFR4:MFR7 MPN4:MPN7 MZJ4:MZJ7 NJF4:NJF7 NTB4:NTB7 OCX4:OCX7 OMT4:OMT7 OWP4:OWP7 PGL4:PGL7 PQH4:PQH7 QAD4:QAD7 QJZ4:QJZ7 QTV4:QTV7 RDR4:RDR7 RNN4:RNN7 RXJ4:RXJ7 SHF4:SHF7 SRB4:SRB7 TAX4:TAX7 TKT4:TKT7 TUP4:TUP7 UEL4:UEL7 UOH4:UOH7 UYD4:UYD7 VHZ4:VHZ7 VRV4:VRV7 WBR4:WBR7 WLN4:WLN7 WVJ4:WVJ7 D65530 IX65530 ST65530 ACP65530 AML65530 AWH65530 BGD65530 BPZ65530 BZV65530 CJR65530 CTN65530 DDJ65530 DNF65530 DXB65530 EGX65530 EQT65530 FAP65530 FKL65530 FUH65530 GED65530 GNZ65530 GXV65530 HHR65530 HRN65530 IBJ65530 ILF65530 IVB65530 JEX65530 JOT65530 JYP65530 KIL65530 KSH65530 LCD65530 LLZ65530 LVV65530 MFR65530 MPN65530 MZJ65530 NJF65530 NTB65530 OCX65530 OMT65530 OWP65530 PGL65530 PQH65530 QAD65530 QJZ65530 QTV65530 RDR65530 RNN65530 RXJ65530 SHF65530 SRB65530 TAX65530 TKT65530 TUP65530 UEL65530 UOH65530 UYD65530 VHZ65530 VRV65530 WBR65530 WLN65530 WVJ65530 D131066 IX131066 ST131066 ACP131066 AML131066 AWH131066 BGD131066 BPZ131066 BZV131066 CJR131066 CTN131066 DDJ131066 DNF131066 DXB131066 EGX131066 EQT131066 FAP131066 FKL131066 FUH131066 GED131066 GNZ131066 GXV131066 HHR131066 HRN131066 IBJ131066 ILF131066 IVB131066 JEX131066 JOT131066 JYP131066 KIL131066 KSH131066 LCD131066 LLZ131066 LVV131066 MFR131066 MPN131066 MZJ131066 NJF131066 NTB131066 OCX131066 OMT131066 OWP131066 PGL131066 PQH131066 QAD131066 QJZ131066 QTV131066 RDR131066 RNN131066 RXJ131066 SHF131066 SRB131066 TAX131066 TKT131066 TUP131066 UEL131066 UOH131066 UYD131066 VHZ131066 VRV131066 WBR131066 WLN131066 WVJ131066 D196602 IX196602 ST196602 ACP196602 AML196602 AWH196602 BGD196602 BPZ196602 BZV196602 CJR196602 CTN196602 DDJ196602 DNF196602 DXB196602 EGX196602 EQT196602 FAP196602 FKL196602 FUH196602 GED196602 GNZ196602 GXV196602 HHR196602 HRN196602 IBJ196602 ILF196602 IVB196602 JEX196602 JOT196602 JYP196602 KIL196602 KSH196602 LCD196602 LLZ196602 LVV196602 MFR196602 MPN196602 MZJ196602 NJF196602 NTB196602 OCX196602 OMT196602 OWP196602 PGL196602 PQH196602 QAD196602 QJZ196602 QTV196602 RDR196602 RNN196602 RXJ196602 SHF196602 SRB196602 TAX196602 TKT196602 TUP196602 UEL196602 UOH196602 UYD196602 VHZ196602 VRV196602 WBR196602 WLN196602 WVJ196602 D262138 IX262138 ST262138 ACP262138 AML262138 AWH262138 BGD262138 BPZ262138 BZV262138 CJR262138 CTN262138 DDJ262138 DNF262138 DXB262138 EGX262138 EQT262138 FAP262138 FKL262138 FUH262138 GED262138 GNZ262138 GXV262138 HHR262138 HRN262138 IBJ262138 ILF262138 IVB262138 JEX262138 JOT262138 JYP262138 KIL262138 KSH262138 LCD262138 LLZ262138 LVV262138 MFR262138 MPN262138 MZJ262138 NJF262138 NTB262138 OCX262138 OMT262138 OWP262138 PGL262138 PQH262138 QAD262138 QJZ262138 QTV262138 RDR262138 RNN262138 RXJ262138 SHF262138 SRB262138 TAX262138 TKT262138 TUP262138 UEL262138 UOH262138 UYD262138 VHZ262138 VRV262138 WBR262138 WLN262138 WVJ262138 D327674 IX327674 ST327674 ACP327674 AML327674 AWH327674 BGD327674 BPZ327674 BZV327674 CJR327674 CTN327674 DDJ327674 DNF327674 DXB327674 EGX327674 EQT327674 FAP327674 FKL327674 FUH327674 GED327674 GNZ327674 GXV327674 HHR327674 HRN327674 IBJ327674 ILF327674 IVB327674 JEX327674 JOT327674 JYP327674 KIL327674 KSH327674 LCD327674 LLZ327674 LVV327674 MFR327674 MPN327674 MZJ327674 NJF327674 NTB327674 OCX327674 OMT327674 OWP327674 PGL327674 PQH327674 QAD327674 QJZ327674 QTV327674 RDR327674 RNN327674 RXJ327674 SHF327674 SRB327674 TAX327674 TKT327674 TUP327674 UEL327674 UOH327674 UYD327674 VHZ327674 VRV327674 WBR327674 WLN327674 WVJ327674 D393210 IX393210 ST393210 ACP393210 AML393210 AWH393210 BGD393210 BPZ393210 BZV393210 CJR393210 CTN393210 DDJ393210 DNF393210 DXB393210 EGX393210 EQT393210 FAP393210 FKL393210 FUH393210 GED393210 GNZ393210 GXV393210 HHR393210 HRN393210 IBJ393210 ILF393210 IVB393210 JEX393210 JOT393210 JYP393210 KIL393210 KSH393210 LCD393210 LLZ393210 LVV393210 MFR393210 MPN393210 MZJ393210 NJF393210 NTB393210 OCX393210 OMT393210 OWP393210 PGL393210 PQH393210 QAD393210 QJZ393210 QTV393210 RDR393210 RNN393210 RXJ393210 SHF393210 SRB393210 TAX393210 TKT393210 TUP393210 UEL393210 UOH393210 UYD393210 VHZ393210 VRV393210 WBR393210 WLN393210 WVJ393210 D458746 IX458746 ST458746 ACP458746 AML458746 AWH458746 BGD458746 BPZ458746 BZV458746 CJR458746 CTN458746 DDJ458746 DNF458746 DXB458746 EGX458746 EQT458746 FAP458746 FKL458746 FUH458746 GED458746 GNZ458746 GXV458746 HHR458746 HRN458746 IBJ458746 ILF458746 IVB458746 JEX458746 JOT458746 JYP458746 KIL458746 KSH458746 LCD458746 LLZ458746 LVV458746 MFR458746 MPN458746 MZJ458746 NJF458746 NTB458746 OCX458746 OMT458746 OWP458746 PGL458746 PQH458746 QAD458746 QJZ458746 QTV458746 RDR458746 RNN458746 RXJ458746 SHF458746 SRB458746 TAX458746 TKT458746 TUP458746 UEL458746 UOH458746 UYD458746 VHZ458746 VRV458746 WBR458746 WLN458746 WVJ458746 D524282 IX524282 ST524282 ACP524282 AML524282 AWH524282 BGD524282 BPZ524282 BZV524282 CJR524282 CTN524282 DDJ524282 DNF524282 DXB524282 EGX524282 EQT524282 FAP524282 FKL524282 FUH524282 GED524282 GNZ524282 GXV524282 HHR524282 HRN524282 IBJ524282 ILF524282 IVB524282 JEX524282 JOT524282 JYP524282 KIL524282 KSH524282 LCD524282 LLZ524282 LVV524282 MFR524282 MPN524282 MZJ524282 NJF524282 NTB524282 OCX524282 OMT524282 OWP524282 PGL524282 PQH524282 QAD524282 QJZ524282 QTV524282 RDR524282 RNN524282 RXJ524282 SHF524282 SRB524282 TAX524282 TKT524282 TUP524282 UEL524282 UOH524282 UYD524282 VHZ524282 VRV524282 WBR524282 WLN524282 WVJ524282 D589818 IX589818 ST589818 ACP589818 AML589818 AWH589818 BGD589818 BPZ589818 BZV589818 CJR589818 CTN589818 DDJ589818 DNF589818 DXB589818 EGX589818 EQT589818 FAP589818 FKL589818 FUH589818 GED589818 GNZ589818 GXV589818 HHR589818 HRN589818 IBJ589818 ILF589818 IVB589818 JEX589818 JOT589818 JYP589818 KIL589818 KSH589818 LCD589818 LLZ589818 LVV589818 MFR589818 MPN589818 MZJ589818 NJF589818 NTB589818 OCX589818 OMT589818 OWP589818 PGL589818 PQH589818 QAD589818 QJZ589818 QTV589818 RDR589818 RNN589818 RXJ589818 SHF589818 SRB589818 TAX589818 TKT589818 TUP589818 UEL589818 UOH589818 UYD589818 VHZ589818 VRV589818 WBR589818 WLN589818 WVJ589818 D655354 IX655354 ST655354 ACP655354 AML655354 AWH655354 BGD655354 BPZ655354 BZV655354 CJR655354 CTN655354 DDJ655354 DNF655354 DXB655354 EGX655354 EQT655354 FAP655354 FKL655354 FUH655354 GED655354 GNZ655354 GXV655354 HHR655354 HRN655354 IBJ655354 ILF655354 IVB655354 JEX655354 JOT655354 JYP655354 KIL655354 KSH655354 LCD655354 LLZ655354 LVV655354 MFR655354 MPN655354 MZJ655354 NJF655354 NTB655354 OCX655354 OMT655354 OWP655354 PGL655354 PQH655354 QAD655354 QJZ655354 QTV655354 RDR655354 RNN655354 RXJ655354 SHF655354 SRB655354 TAX655354 TKT655354 TUP655354 UEL655354 UOH655354 UYD655354 VHZ655354 VRV655354 WBR655354 WLN655354 WVJ655354 D720890 IX720890 ST720890 ACP720890 AML720890 AWH720890 BGD720890 BPZ720890 BZV720890 CJR720890 CTN720890 DDJ720890 DNF720890 DXB720890 EGX720890 EQT720890 FAP720890 FKL720890 FUH720890 GED720890 GNZ720890 GXV720890 HHR720890 HRN720890 IBJ720890 ILF720890 IVB720890 JEX720890 JOT720890 JYP720890 KIL720890 KSH720890 LCD720890 LLZ720890 LVV720890 MFR720890 MPN720890 MZJ720890 NJF720890 NTB720890 OCX720890 OMT720890 OWP720890 PGL720890 PQH720890 QAD720890 QJZ720890 QTV720890 RDR720890 RNN720890 RXJ720890 SHF720890 SRB720890 TAX720890 TKT720890 TUP720890 UEL720890 UOH720890 UYD720890 VHZ720890 VRV720890 WBR720890 WLN720890 WVJ720890 D786426 IX786426 ST786426 ACP786426 AML786426 AWH786426 BGD786426 BPZ786426 BZV786426 CJR786426 CTN786426 DDJ786426 DNF786426 DXB786426 EGX786426 EQT786426 FAP786426 FKL786426 FUH786426 GED786426 GNZ786426 GXV786426 HHR786426 HRN786426 IBJ786426 ILF786426 IVB786426 JEX786426 JOT786426 JYP786426 KIL786426 KSH786426 LCD786426 LLZ786426 LVV786426 MFR786426 MPN786426 MZJ786426 NJF786426 NTB786426 OCX786426 OMT786426 OWP786426 PGL786426 PQH786426 QAD786426 QJZ786426 QTV786426 RDR786426 RNN786426 RXJ786426 SHF786426 SRB786426 TAX786426 TKT786426 TUP786426 UEL786426 UOH786426 UYD786426 VHZ786426 VRV786426 WBR786426 WLN786426 WVJ786426 D851962 IX851962 ST851962 ACP851962 AML851962 AWH851962 BGD851962 BPZ851962 BZV851962 CJR851962 CTN851962 DDJ851962 DNF851962 DXB851962 EGX851962 EQT851962 FAP851962 FKL851962 FUH851962 GED851962 GNZ851962 GXV851962 HHR851962 HRN851962 IBJ851962 ILF851962 IVB851962 JEX851962 JOT851962 JYP851962 KIL851962 KSH851962 LCD851962 LLZ851962 LVV851962 MFR851962 MPN851962 MZJ851962 NJF851962 NTB851962 OCX851962 OMT851962 OWP851962 PGL851962 PQH851962 QAD851962 QJZ851962 QTV851962 RDR851962 RNN851962 RXJ851962 SHF851962 SRB851962 TAX851962 TKT851962 TUP851962 UEL851962 UOH851962 UYD851962 VHZ851962 VRV851962 WBR851962 WLN851962 WVJ851962 D917498 IX917498 ST917498 ACP917498 AML917498 AWH917498 BGD917498 BPZ917498 BZV917498 CJR917498 CTN917498 DDJ917498 DNF917498 DXB917498 EGX917498 EQT917498 FAP917498 FKL917498 FUH917498 GED917498 GNZ917498 GXV917498 HHR917498 HRN917498 IBJ917498 ILF917498 IVB917498 JEX917498 JOT917498 JYP917498 KIL917498 KSH917498 LCD917498 LLZ917498 LVV917498 MFR917498 MPN917498 MZJ917498 NJF917498 NTB917498 OCX917498 OMT917498 OWP917498 PGL917498 PQH917498 QAD917498 QJZ917498 QTV917498 RDR917498 RNN917498 RXJ917498 SHF917498 SRB917498 TAX917498 TKT917498 TUP917498 UEL917498 UOH917498 UYD917498 VHZ917498 VRV917498 WBR917498 WLN917498 WVJ917498 D983034 IX983034 ST983034 ACP983034 AML983034 AWH983034 BGD983034 BPZ983034 BZV983034 CJR983034 CTN983034 DDJ983034 DNF983034 DXB983034 EGX983034 EQT983034 FAP983034 FKL983034 FUH983034 GED983034 GNZ983034 GXV983034 HHR983034 HRN983034 IBJ983034 ILF983034 IVB983034 JEX983034 JOT983034 JYP983034 KIL983034 KSH983034 LCD983034 LLZ983034 LVV983034 MFR983034 MPN983034 MZJ983034 NJF983034 NTB983034 OCX983034 OMT983034 OWP983034 PGL983034 PQH983034 QAD983034 QJZ983034 QTV983034 RDR983034 RNN983034 RXJ983034 SHF983034 SRB983034 TAX983034 TKT983034 TUP983034 UEL983034 UOH983034 UYD983034 VHZ983034 VRV983034 WBR983034 WLN983034 D4" xr:uid="{00000000-0002-0000-0500-000000000000}">
      <formula1>"1,2,3,4,5,6,7,8"</formula1>
    </dataValidation>
  </dataValidations>
  <pageMargins left="0.47244094488188981" right="0.47244094488188981" top="1.1811023622047245" bottom="0.78740157480314965" header="0.31496062992125984" footer="0.31496062992125984"/>
  <pageSetup paperSize="9" orientation="portrait" horizontalDpi="1200" verticalDpi="1200" r:id="rId1"/>
  <headerFooter>
    <oddHeader>&amp;L&amp;"+,Standard"&amp;12 Jan Schäfer-Kunz
 &amp;"+,Fett"Buchführung und Jahresabschluss</oddHeader>
    <oddFooter>&amp;L&amp;8 Copyright © Schäffer-Poeschel Verlag für Wirtschaft · Steuern · Recht GmbH&amp;R&amp;8&amp;F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5159B-1BBF-4E80-93A9-EF101D77450D}">
  <sheetPr>
    <pageSetUpPr fitToPage="1"/>
  </sheetPr>
  <dimension ref="A1:L193"/>
  <sheetViews>
    <sheetView zoomScaleNormal="100" workbookViewId="0">
      <selection activeCell="B2" sqref="B2"/>
    </sheetView>
  </sheetViews>
  <sheetFormatPr baseColWidth="10" defaultColWidth="11.44140625" defaultRowHeight="14.4" x14ac:dyDescent="0.3"/>
  <cols>
    <col min="1" max="1" width="2.6640625" style="4" customWidth="1"/>
    <col min="2" max="2" width="26.77734375" style="4" bestFit="1" customWidth="1"/>
    <col min="3" max="3" width="79.77734375" style="44" bestFit="1" customWidth="1"/>
    <col min="4" max="4" width="17.88671875" style="47" bestFit="1" customWidth="1"/>
    <col min="5" max="5" width="17.109375" style="44" customWidth="1"/>
    <col min="6" max="6" width="17.88671875" style="44" bestFit="1" customWidth="1"/>
    <col min="7" max="11" width="17.109375" style="44" customWidth="1"/>
    <col min="12" max="12" width="17.109375" style="49" customWidth="1"/>
    <col min="13" max="16384" width="11.44140625" style="49"/>
  </cols>
  <sheetData>
    <row r="1" spans="1:12" s="48" customFormat="1" ht="15.6" x14ac:dyDescent="0.3">
      <c r="A1" s="4"/>
      <c r="B1" s="4"/>
      <c r="C1" s="43"/>
      <c r="D1" s="47"/>
      <c r="E1" s="44"/>
      <c r="F1" s="44"/>
      <c r="G1" s="44"/>
      <c r="H1" s="44"/>
      <c r="I1" s="44"/>
      <c r="J1" s="44"/>
      <c r="K1" s="44"/>
    </row>
    <row r="2" spans="1:12" x14ac:dyDescent="0.3">
      <c r="B2" s="1" t="s">
        <v>64</v>
      </c>
    </row>
    <row r="3" spans="1:12" x14ac:dyDescent="0.3">
      <c r="B3" s="1"/>
    </row>
    <row r="5" spans="1:12" x14ac:dyDescent="0.3">
      <c r="C5" s="44" t="s">
        <v>65</v>
      </c>
      <c r="D5" s="54">
        <v>35</v>
      </c>
      <c r="E5" s="53"/>
      <c r="F5" s="54"/>
      <c r="G5" s="54"/>
      <c r="H5" s="55"/>
      <c r="I5" s="56"/>
      <c r="J5" s="54"/>
      <c r="K5" s="54"/>
      <c r="L5" s="57"/>
    </row>
    <row r="6" spans="1:12" x14ac:dyDescent="0.3">
      <c r="C6" s="44" t="s">
        <v>66</v>
      </c>
      <c r="D6" s="59">
        <f ca="1">YEAR(TODAY())-D5</f>
        <v>1988</v>
      </c>
      <c r="E6" s="58"/>
      <c r="F6" s="59"/>
      <c r="G6" s="59"/>
      <c r="H6" s="58"/>
      <c r="I6" s="60"/>
      <c r="J6" s="59"/>
      <c r="K6" s="59"/>
      <c r="L6" s="61"/>
    </row>
    <row r="7" spans="1:12" x14ac:dyDescent="0.3">
      <c r="C7" s="44" t="s">
        <v>67</v>
      </c>
      <c r="D7" s="54" t="s">
        <v>68</v>
      </c>
      <c r="E7" s="53"/>
      <c r="F7" s="54"/>
      <c r="G7" s="54"/>
      <c r="H7" s="55"/>
      <c r="I7" s="56"/>
      <c r="J7" s="54"/>
      <c r="K7" s="54"/>
      <c r="L7" s="57"/>
    </row>
    <row r="8" spans="1:12" x14ac:dyDescent="0.3">
      <c r="D8" s="54"/>
      <c r="E8" s="53"/>
      <c r="F8" s="54"/>
      <c r="G8" s="54"/>
      <c r="H8" s="55"/>
      <c r="I8" s="56"/>
      <c r="J8" s="54"/>
      <c r="K8" s="54"/>
      <c r="L8" s="57"/>
    </row>
    <row r="9" spans="1:12" x14ac:dyDescent="0.3">
      <c r="C9" s="44" t="s">
        <v>69</v>
      </c>
      <c r="D9" s="63">
        <v>4340</v>
      </c>
      <c r="F9" s="63"/>
      <c r="G9" s="63"/>
      <c r="H9" s="63"/>
      <c r="I9" s="50"/>
      <c r="J9" s="63"/>
      <c r="K9" s="63"/>
      <c r="L9" s="64"/>
    </row>
    <row r="10" spans="1:12" x14ac:dyDescent="0.3">
      <c r="D10" s="63"/>
      <c r="F10" s="63"/>
      <c r="G10" s="63"/>
      <c r="H10" s="63"/>
      <c r="I10" s="50"/>
      <c r="J10" s="63"/>
      <c r="K10" s="63"/>
      <c r="L10" s="64"/>
    </row>
    <row r="11" spans="1:12" x14ac:dyDescent="0.3">
      <c r="C11" s="44" t="s">
        <v>70</v>
      </c>
      <c r="D11" s="63">
        <v>20</v>
      </c>
      <c r="F11" s="63"/>
      <c r="G11" s="63"/>
      <c r="H11" s="63"/>
      <c r="I11" s="50"/>
      <c r="J11" s="63"/>
      <c r="K11" s="63"/>
      <c r="L11" s="64"/>
    </row>
    <row r="12" spans="1:12" x14ac:dyDescent="0.3">
      <c r="C12" s="44" t="s">
        <v>71</v>
      </c>
      <c r="D12" s="63">
        <v>45</v>
      </c>
      <c r="F12" s="63"/>
      <c r="G12" s="63"/>
      <c r="H12" s="63"/>
      <c r="I12" s="50"/>
      <c r="J12" s="63"/>
      <c r="K12" s="63"/>
      <c r="L12" s="64"/>
    </row>
    <row r="13" spans="1:12" x14ac:dyDescent="0.3">
      <c r="D13" s="63"/>
      <c r="F13" s="63"/>
      <c r="G13" s="63"/>
      <c r="H13" s="63"/>
      <c r="I13" s="50"/>
      <c r="J13" s="63"/>
      <c r="K13" s="63"/>
      <c r="L13" s="64"/>
    </row>
    <row r="14" spans="1:12" x14ac:dyDescent="0.3">
      <c r="C14" s="44" t="s">
        <v>72</v>
      </c>
      <c r="D14" s="63">
        <v>33620</v>
      </c>
      <c r="F14" s="63"/>
      <c r="G14" s="63"/>
      <c r="H14" s="63"/>
      <c r="I14" s="50"/>
      <c r="J14" s="63"/>
      <c r="K14" s="63"/>
      <c r="L14" s="64"/>
    </row>
    <row r="15" spans="1:12" x14ac:dyDescent="0.3">
      <c r="C15" s="44" t="s">
        <v>73</v>
      </c>
      <c r="D15" s="62">
        <f>ROUND(D14*1.19,2)</f>
        <v>40007.800000000003</v>
      </c>
      <c r="F15" s="62"/>
      <c r="G15" s="62"/>
      <c r="H15" s="62"/>
      <c r="J15" s="62"/>
      <c r="K15" s="62"/>
      <c r="L15" s="65"/>
    </row>
    <row r="16" spans="1:12" x14ac:dyDescent="0.3">
      <c r="C16" s="44" t="s">
        <v>74</v>
      </c>
      <c r="D16" s="62">
        <f>ROUNDDOWN(D15,-2)</f>
        <v>40000</v>
      </c>
      <c r="F16" s="62"/>
      <c r="G16" s="62"/>
      <c r="H16" s="62"/>
      <c r="J16" s="62"/>
      <c r="K16" s="62"/>
      <c r="L16" s="65"/>
    </row>
    <row r="17" spans="2:12" x14ac:dyDescent="0.3">
      <c r="C17" s="44" t="s">
        <v>75</v>
      </c>
      <c r="D17" s="67">
        <v>20</v>
      </c>
      <c r="E17" s="66"/>
      <c r="F17" s="67"/>
      <c r="G17" s="67"/>
      <c r="H17" s="67"/>
      <c r="I17" s="50"/>
      <c r="J17" s="67"/>
      <c r="K17" s="67"/>
      <c r="L17" s="68"/>
    </row>
    <row r="18" spans="2:12" x14ac:dyDescent="0.3">
      <c r="C18" s="44" t="s">
        <v>76</v>
      </c>
      <c r="D18" s="69">
        <f>0.01 + 0.0003*D17</f>
        <v>1.6E-2</v>
      </c>
      <c r="F18" s="69"/>
      <c r="G18" s="69"/>
      <c r="H18" s="62"/>
      <c r="J18" s="62"/>
      <c r="K18" s="62"/>
      <c r="L18" s="65"/>
    </row>
    <row r="19" spans="2:12" x14ac:dyDescent="0.3">
      <c r="B19" s="1"/>
      <c r="C19" s="42" t="s">
        <v>77</v>
      </c>
      <c r="D19" s="41">
        <f>ROUND(D16*D18,2)</f>
        <v>640</v>
      </c>
      <c r="F19" s="41"/>
      <c r="G19" s="41"/>
      <c r="H19" s="63"/>
      <c r="I19" s="50"/>
      <c r="J19" s="63"/>
      <c r="K19" s="63"/>
      <c r="L19" s="64"/>
    </row>
    <row r="20" spans="2:12" x14ac:dyDescent="0.3">
      <c r="B20" s="1"/>
      <c r="C20" s="44" t="s">
        <v>78</v>
      </c>
      <c r="D20" s="41">
        <f>ROUND(D19/1.19,2)</f>
        <v>537.82000000000005</v>
      </c>
      <c r="F20" s="41"/>
      <c r="G20" s="41"/>
      <c r="H20" s="63"/>
      <c r="I20" s="50"/>
      <c r="J20" s="63"/>
      <c r="K20" s="63"/>
      <c r="L20" s="64"/>
    </row>
    <row r="21" spans="2:12" x14ac:dyDescent="0.3">
      <c r="B21" s="1"/>
      <c r="C21" s="44" t="s">
        <v>79</v>
      </c>
      <c r="D21" s="41">
        <f>D19-D20</f>
        <v>102.17999999999995</v>
      </c>
      <c r="F21" s="41"/>
      <c r="G21" s="41"/>
      <c r="H21" s="63"/>
      <c r="I21" s="50"/>
      <c r="J21" s="63"/>
      <c r="K21" s="63"/>
      <c r="L21" s="64"/>
    </row>
    <row r="22" spans="2:12" x14ac:dyDescent="0.3">
      <c r="D22" s="63"/>
      <c r="F22" s="63"/>
      <c r="G22" s="63"/>
      <c r="H22" s="63"/>
      <c r="I22" s="50"/>
      <c r="J22" s="63"/>
      <c r="K22" s="63"/>
      <c r="L22" s="64"/>
    </row>
    <row r="23" spans="2:12" x14ac:dyDescent="0.3">
      <c r="C23" s="44" t="s">
        <v>80</v>
      </c>
      <c r="D23" s="63">
        <v>0</v>
      </c>
      <c r="F23" s="63"/>
      <c r="G23" s="63"/>
      <c r="H23" s="63"/>
      <c r="I23" s="50"/>
      <c r="J23" s="63"/>
      <c r="K23" s="63"/>
      <c r="L23" s="64"/>
    </row>
    <row r="24" spans="2:12" x14ac:dyDescent="0.3">
      <c r="C24" s="44" t="s">
        <v>81</v>
      </c>
      <c r="D24" s="51">
        <v>1</v>
      </c>
      <c r="F24" s="51"/>
      <c r="G24" s="51"/>
      <c r="H24" s="51"/>
      <c r="I24" s="50"/>
      <c r="J24" s="51"/>
      <c r="K24" s="51"/>
      <c r="L24" s="52"/>
    </row>
    <row r="25" spans="2:12" x14ac:dyDescent="0.3">
      <c r="C25" s="44" t="s">
        <v>82</v>
      </c>
      <c r="D25" s="51">
        <v>0</v>
      </c>
      <c r="F25" s="51"/>
      <c r="G25" s="51"/>
      <c r="H25" s="51"/>
      <c r="I25" s="50"/>
      <c r="J25" s="51"/>
      <c r="K25" s="51"/>
      <c r="L25" s="52"/>
    </row>
    <row r="26" spans="2:12" x14ac:dyDescent="0.3">
      <c r="D26" s="51"/>
      <c r="F26" s="51"/>
      <c r="G26" s="51"/>
      <c r="H26" s="51"/>
      <c r="I26" s="50"/>
      <c r="J26" s="51"/>
      <c r="K26" s="51"/>
      <c r="L26" s="52"/>
    </row>
    <row r="27" spans="2:12" x14ac:dyDescent="0.3">
      <c r="C27" s="44" t="s">
        <v>83</v>
      </c>
      <c r="D27" s="71"/>
      <c r="F27" s="71"/>
      <c r="G27" s="71"/>
      <c r="H27" s="71"/>
      <c r="I27" s="50"/>
      <c r="J27" s="71"/>
      <c r="K27" s="71"/>
      <c r="L27" s="72"/>
    </row>
    <row r="28" spans="2:12" x14ac:dyDescent="0.3">
      <c r="B28" s="73" t="s">
        <v>84</v>
      </c>
      <c r="C28" s="44" t="s">
        <v>85</v>
      </c>
      <c r="D28" s="63">
        <v>1014.75</v>
      </c>
      <c r="F28" s="63"/>
      <c r="G28" s="63"/>
      <c r="H28" s="63"/>
      <c r="I28" s="50"/>
      <c r="J28" s="63"/>
      <c r="K28" s="63"/>
      <c r="L28" s="64"/>
    </row>
    <row r="29" spans="2:12" x14ac:dyDescent="0.3">
      <c r="D29" s="63"/>
      <c r="F29" s="63"/>
      <c r="G29" s="63"/>
      <c r="H29" s="63"/>
      <c r="I29" s="50"/>
      <c r="J29" s="63"/>
      <c r="K29" s="63"/>
      <c r="L29" s="64"/>
    </row>
    <row r="30" spans="2:12" x14ac:dyDescent="0.3">
      <c r="C30" s="44" t="s">
        <v>86</v>
      </c>
      <c r="D30" s="63">
        <v>55.81</v>
      </c>
      <c r="F30" s="63"/>
      <c r="G30" s="63"/>
      <c r="H30" s="63"/>
      <c r="I30" s="50"/>
      <c r="J30" s="63"/>
      <c r="K30" s="63"/>
      <c r="L30" s="64"/>
    </row>
    <row r="31" spans="2:12" x14ac:dyDescent="0.3">
      <c r="D31" s="63"/>
      <c r="F31" s="63"/>
      <c r="G31" s="63"/>
      <c r="H31" s="63"/>
      <c r="I31" s="50"/>
      <c r="J31" s="63"/>
      <c r="K31" s="63"/>
      <c r="L31" s="64"/>
    </row>
    <row r="32" spans="2:12" x14ac:dyDescent="0.3">
      <c r="C32" s="44" t="s">
        <v>87</v>
      </c>
      <c r="D32" s="71">
        <v>0.08</v>
      </c>
      <c r="F32" s="71"/>
      <c r="G32" s="71"/>
      <c r="H32" s="71"/>
      <c r="I32" s="50"/>
      <c r="J32" s="71"/>
      <c r="K32" s="71"/>
      <c r="L32" s="72"/>
    </row>
    <row r="33" spans="2:12" x14ac:dyDescent="0.3">
      <c r="C33" s="44" t="s">
        <v>88</v>
      </c>
      <c r="D33" s="63"/>
      <c r="F33" s="63"/>
      <c r="G33" s="63"/>
      <c r="H33" s="63"/>
      <c r="I33" s="50"/>
      <c r="J33" s="63"/>
      <c r="K33" s="63"/>
      <c r="L33" s="64"/>
    </row>
    <row r="34" spans="2:12" x14ac:dyDescent="0.3">
      <c r="D34" s="63"/>
      <c r="F34" s="63"/>
      <c r="G34" s="63"/>
      <c r="H34" s="63"/>
      <c r="I34" s="50"/>
      <c r="J34" s="63"/>
      <c r="K34" s="63"/>
      <c r="L34" s="64"/>
    </row>
    <row r="35" spans="2:12" x14ac:dyDescent="0.3">
      <c r="C35" s="44" t="s">
        <v>89</v>
      </c>
      <c r="D35" s="71">
        <v>7.2999999999999995E-2</v>
      </c>
      <c r="F35" s="71"/>
      <c r="G35" s="71"/>
      <c r="H35" s="71"/>
      <c r="I35" s="50"/>
      <c r="J35" s="71"/>
      <c r="K35" s="71"/>
      <c r="L35" s="72"/>
    </row>
    <row r="36" spans="2:12" x14ac:dyDescent="0.3">
      <c r="C36" s="44" t="s">
        <v>90</v>
      </c>
      <c r="D36" s="71">
        <v>7.2999999999999995E-2</v>
      </c>
      <c r="F36" s="71"/>
      <c r="G36" s="71"/>
      <c r="H36" s="71"/>
      <c r="I36" s="50"/>
      <c r="J36" s="71"/>
      <c r="K36" s="71"/>
      <c r="L36" s="72"/>
    </row>
    <row r="37" spans="2:12" x14ac:dyDescent="0.3">
      <c r="B37" s="1"/>
      <c r="C37" s="44" t="s">
        <v>91</v>
      </c>
      <c r="D37" s="71">
        <v>8.0000000000000002E-3</v>
      </c>
      <c r="F37" s="71"/>
      <c r="G37" s="71"/>
      <c r="H37" s="71"/>
      <c r="I37" s="50"/>
      <c r="J37" s="71"/>
      <c r="K37" s="71"/>
      <c r="L37" s="72"/>
    </row>
    <row r="38" spans="2:12" x14ac:dyDescent="0.3">
      <c r="D38" s="71"/>
      <c r="F38" s="71"/>
      <c r="G38" s="71"/>
      <c r="H38" s="71"/>
      <c r="I38" s="50"/>
      <c r="J38" s="71"/>
      <c r="K38" s="71"/>
      <c r="L38" s="72"/>
    </row>
    <row r="39" spans="2:12" x14ac:dyDescent="0.3">
      <c r="C39" s="44" t="s">
        <v>92</v>
      </c>
      <c r="D39" s="71">
        <v>1.525E-2</v>
      </c>
      <c r="F39" s="71"/>
      <c r="G39" s="71"/>
      <c r="H39" s="71"/>
      <c r="I39" s="50"/>
      <c r="J39" s="71"/>
      <c r="K39" s="71"/>
      <c r="L39" s="72"/>
    </row>
    <row r="40" spans="2:12" x14ac:dyDescent="0.3">
      <c r="C40" s="44" t="s">
        <v>93</v>
      </c>
      <c r="D40" s="71">
        <v>1.525E-2</v>
      </c>
      <c r="F40" s="71"/>
      <c r="G40" s="71"/>
      <c r="H40" s="71"/>
      <c r="I40" s="50"/>
      <c r="J40" s="71"/>
      <c r="K40" s="71"/>
      <c r="L40" s="72"/>
    </row>
    <row r="41" spans="2:12" x14ac:dyDescent="0.3">
      <c r="C41" s="44" t="s">
        <v>94</v>
      </c>
      <c r="D41" s="71">
        <v>3.5000000000000001E-3</v>
      </c>
      <c r="F41" s="71"/>
      <c r="G41" s="71"/>
      <c r="H41" s="71"/>
      <c r="I41" s="50"/>
      <c r="J41" s="71"/>
      <c r="K41" s="71"/>
      <c r="L41" s="72"/>
    </row>
    <row r="42" spans="2:12" x14ac:dyDescent="0.3">
      <c r="D42" s="71"/>
      <c r="F42" s="71"/>
      <c r="G42" s="71"/>
      <c r="H42" s="71"/>
      <c r="I42" s="50"/>
      <c r="J42" s="71"/>
      <c r="K42" s="71"/>
      <c r="L42" s="72"/>
    </row>
    <row r="43" spans="2:12" x14ac:dyDescent="0.3">
      <c r="C43" s="44" t="s">
        <v>95</v>
      </c>
      <c r="D43" s="71">
        <v>9.2999999999999999E-2</v>
      </c>
      <c r="F43" s="71"/>
      <c r="G43" s="71"/>
      <c r="H43" s="71"/>
      <c r="I43" s="50"/>
      <c r="J43" s="71"/>
      <c r="K43" s="71"/>
      <c r="L43" s="72"/>
    </row>
    <row r="44" spans="2:12" x14ac:dyDescent="0.3">
      <c r="C44" s="44" t="s">
        <v>96</v>
      </c>
      <c r="D44" s="71">
        <v>9.2999999999999999E-2</v>
      </c>
      <c r="F44" s="71"/>
      <c r="G44" s="71"/>
      <c r="H44" s="71"/>
      <c r="I44" s="50"/>
      <c r="J44" s="71"/>
      <c r="K44" s="71"/>
      <c r="L44" s="72"/>
    </row>
    <row r="45" spans="2:12" x14ac:dyDescent="0.3">
      <c r="D45" s="71"/>
      <c r="F45" s="71"/>
      <c r="G45" s="71"/>
      <c r="H45" s="71"/>
      <c r="I45" s="50"/>
      <c r="J45" s="71"/>
      <c r="K45" s="71"/>
      <c r="L45" s="72"/>
    </row>
    <row r="46" spans="2:12" x14ac:dyDescent="0.3">
      <c r="C46" s="44" t="s">
        <v>97</v>
      </c>
      <c r="D46" s="71">
        <v>1.2E-2</v>
      </c>
      <c r="F46" s="71"/>
      <c r="G46" s="71"/>
      <c r="H46" s="71"/>
      <c r="I46" s="50"/>
      <c r="J46" s="71"/>
      <c r="K46" s="71"/>
      <c r="L46" s="72"/>
    </row>
    <row r="47" spans="2:12" x14ac:dyDescent="0.3">
      <c r="C47" s="44" t="s">
        <v>98</v>
      </c>
      <c r="D47" s="71">
        <v>1.2E-2</v>
      </c>
      <c r="F47" s="71"/>
      <c r="G47" s="71"/>
      <c r="H47" s="71"/>
      <c r="I47" s="50"/>
      <c r="J47" s="71"/>
      <c r="K47" s="71"/>
      <c r="L47" s="72"/>
    </row>
    <row r="48" spans="2:12" x14ac:dyDescent="0.3">
      <c r="D48" s="71"/>
      <c r="F48" s="71"/>
      <c r="G48" s="71"/>
      <c r="H48" s="71"/>
      <c r="I48" s="50"/>
      <c r="J48" s="71"/>
      <c r="K48" s="71"/>
      <c r="L48" s="72"/>
    </row>
    <row r="49" spans="3:12" x14ac:dyDescent="0.3">
      <c r="C49" s="44" t="s">
        <v>99</v>
      </c>
      <c r="D49" s="71">
        <v>3.6999999999999998E-2</v>
      </c>
      <c r="F49" s="71"/>
      <c r="G49" s="71"/>
      <c r="H49" s="71"/>
      <c r="I49" s="50"/>
      <c r="J49" s="71"/>
      <c r="K49" s="71"/>
      <c r="L49" s="72"/>
    </row>
    <row r="50" spans="3:12" x14ac:dyDescent="0.3">
      <c r="C50" s="44" t="s">
        <v>100</v>
      </c>
      <c r="D50" s="71">
        <v>3.0000000000000001E-3</v>
      </c>
      <c r="F50" s="71"/>
      <c r="G50" s="71"/>
      <c r="H50" s="71"/>
      <c r="I50" s="50"/>
      <c r="J50" s="71"/>
      <c r="K50" s="71"/>
      <c r="L50" s="72"/>
    </row>
    <row r="51" spans="3:12" x14ac:dyDescent="0.3">
      <c r="C51" s="44" t="s">
        <v>101</v>
      </c>
      <c r="D51" s="71">
        <v>8.9999999999999998E-4</v>
      </c>
      <c r="F51" s="71"/>
      <c r="G51" s="71"/>
      <c r="H51" s="71"/>
      <c r="I51" s="50"/>
      <c r="J51" s="71"/>
      <c r="K51" s="71"/>
      <c r="L51" s="72"/>
    </row>
    <row r="52" spans="3:12" x14ac:dyDescent="0.3">
      <c r="D52" s="51"/>
      <c r="F52" s="51"/>
      <c r="G52" s="51"/>
      <c r="H52" s="50"/>
      <c r="I52" s="50"/>
      <c r="J52" s="50"/>
      <c r="K52" s="50"/>
      <c r="L52" s="74"/>
    </row>
    <row r="53" spans="3:12" x14ac:dyDescent="0.3">
      <c r="C53" s="44" t="s">
        <v>102</v>
      </c>
      <c r="D53" s="63">
        <v>58050</v>
      </c>
      <c r="F53" s="63"/>
      <c r="G53" s="63"/>
      <c r="H53" s="50"/>
      <c r="I53" s="50"/>
      <c r="J53" s="50"/>
      <c r="K53" s="50"/>
      <c r="L53" s="74"/>
    </row>
    <row r="54" spans="3:12" x14ac:dyDescent="0.3">
      <c r="C54" s="44" t="s">
        <v>103</v>
      </c>
      <c r="D54" s="63">
        <v>84600</v>
      </c>
      <c r="F54" s="63"/>
      <c r="G54" s="63"/>
      <c r="H54" s="50"/>
      <c r="I54" s="50"/>
      <c r="J54" s="50"/>
      <c r="K54" s="50"/>
      <c r="L54" s="74"/>
    </row>
    <row r="55" spans="3:12" x14ac:dyDescent="0.3">
      <c r="D55" s="59"/>
    </row>
    <row r="56" spans="3:12" x14ac:dyDescent="0.3">
      <c r="D56" s="59"/>
    </row>
    <row r="57" spans="3:12" x14ac:dyDescent="0.3">
      <c r="C57" s="43" t="s">
        <v>104</v>
      </c>
    </row>
    <row r="58" spans="3:12" ht="28.8" x14ac:dyDescent="0.3">
      <c r="D58" s="75" t="s">
        <v>105</v>
      </c>
      <c r="F58" s="76"/>
      <c r="G58" s="76"/>
      <c r="H58" s="76"/>
    </row>
    <row r="59" spans="3:12" x14ac:dyDescent="0.3">
      <c r="D59" s="44"/>
    </row>
    <row r="60" spans="3:12" x14ac:dyDescent="0.3">
      <c r="C60" s="44" t="s">
        <v>69</v>
      </c>
      <c r="D60" s="62">
        <f>D9</f>
        <v>4340</v>
      </c>
      <c r="F60" s="77"/>
      <c r="G60" s="77"/>
    </row>
    <row r="61" spans="3:12" x14ac:dyDescent="0.3">
      <c r="C61" s="44" t="s">
        <v>106</v>
      </c>
      <c r="D61" s="62">
        <f>D11</f>
        <v>20</v>
      </c>
      <c r="F61" s="77"/>
      <c r="G61" s="77"/>
    </row>
    <row r="62" spans="3:12" x14ac:dyDescent="0.3">
      <c r="C62" s="44" t="s">
        <v>107</v>
      </c>
      <c r="D62" s="62">
        <f>D19</f>
        <v>640</v>
      </c>
      <c r="E62" s="78"/>
      <c r="F62" s="77"/>
      <c r="G62" s="77"/>
      <c r="H62" s="77"/>
    </row>
    <row r="63" spans="3:12" x14ac:dyDescent="0.3">
      <c r="C63" s="42" t="s">
        <v>108</v>
      </c>
      <c r="D63" s="70">
        <f>SUM(D$60:D$62)</f>
        <v>5000</v>
      </c>
      <c r="E63" s="79"/>
      <c r="F63" s="80"/>
      <c r="G63" s="80"/>
      <c r="H63" s="80"/>
    </row>
    <row r="64" spans="3:12" ht="15" thickBot="1" x14ac:dyDescent="0.35">
      <c r="C64" s="42"/>
      <c r="D64" s="62"/>
      <c r="F64" s="80"/>
      <c r="G64" s="80"/>
      <c r="H64" s="80"/>
    </row>
    <row r="65" spans="3:8" x14ac:dyDescent="0.3">
      <c r="C65" s="81"/>
      <c r="D65" s="82"/>
      <c r="F65" s="80"/>
      <c r="G65" s="80"/>
      <c r="H65" s="80"/>
    </row>
    <row r="66" spans="3:8" x14ac:dyDescent="0.3">
      <c r="C66" s="44" t="s">
        <v>109</v>
      </c>
      <c r="D66" s="41">
        <v>0</v>
      </c>
      <c r="F66" s="77"/>
      <c r="G66" s="77"/>
      <c r="H66" s="77"/>
    </row>
    <row r="67" spans="3:8" x14ac:dyDescent="0.3">
      <c r="C67" s="44" t="s">
        <v>110</v>
      </c>
      <c r="D67" s="41">
        <f>D63-D66</f>
        <v>5000</v>
      </c>
      <c r="F67" s="80"/>
      <c r="G67" s="80"/>
      <c r="H67" s="80"/>
    </row>
    <row r="68" spans="3:8" x14ac:dyDescent="0.3">
      <c r="C68" s="44" t="s">
        <v>80</v>
      </c>
      <c r="D68" s="41">
        <f>D23</f>
        <v>0</v>
      </c>
      <c r="F68" s="80"/>
      <c r="G68" s="80"/>
      <c r="H68" s="80"/>
    </row>
    <row r="69" spans="3:8" x14ac:dyDescent="0.3">
      <c r="C69" s="44" t="s">
        <v>111</v>
      </c>
      <c r="D69" s="41">
        <f>D67-D68</f>
        <v>5000</v>
      </c>
      <c r="F69" s="80"/>
      <c r="G69" s="80"/>
      <c r="H69" s="80"/>
    </row>
    <row r="70" spans="3:8" x14ac:dyDescent="0.3">
      <c r="D70" s="41"/>
      <c r="F70" s="77"/>
    </row>
    <row r="71" spans="3:8" x14ac:dyDescent="0.3">
      <c r="C71" s="42" t="s">
        <v>112</v>
      </c>
      <c r="D71" s="83">
        <f>D28</f>
        <v>1014.75</v>
      </c>
      <c r="F71" s="77"/>
      <c r="G71" s="77"/>
      <c r="H71" s="77"/>
    </row>
    <row r="72" spans="3:8" x14ac:dyDescent="0.3">
      <c r="C72" s="44" t="s">
        <v>113</v>
      </c>
      <c r="D72" s="84">
        <f>D71/D63</f>
        <v>0.20294999999999999</v>
      </c>
      <c r="F72" s="85"/>
      <c r="G72" s="85"/>
      <c r="H72" s="85"/>
    </row>
    <row r="73" spans="3:8" x14ac:dyDescent="0.3">
      <c r="D73" s="24"/>
      <c r="F73" s="77"/>
    </row>
    <row r="74" spans="3:8" x14ac:dyDescent="0.3">
      <c r="C74" s="42" t="s">
        <v>114</v>
      </c>
      <c r="D74" s="41">
        <f>D30</f>
        <v>55.81</v>
      </c>
      <c r="F74" s="77"/>
      <c r="G74" s="77"/>
      <c r="H74" s="77"/>
    </row>
    <row r="75" spans="3:8" x14ac:dyDescent="0.3">
      <c r="D75" s="24"/>
      <c r="F75" s="77"/>
    </row>
    <row r="76" spans="3:8" x14ac:dyDescent="0.3">
      <c r="C76" s="44" t="s">
        <v>87</v>
      </c>
      <c r="D76" s="84">
        <f>D32</f>
        <v>0.08</v>
      </c>
      <c r="F76" s="85"/>
      <c r="G76" s="85"/>
      <c r="H76" s="85"/>
    </row>
    <row r="77" spans="3:8" x14ac:dyDescent="0.3">
      <c r="C77" s="42" t="s">
        <v>115</v>
      </c>
      <c r="D77" s="41">
        <f>IF(D33&gt;0,D33,ROUNDDOWN(D$71*D76,2))</f>
        <v>81.180000000000007</v>
      </c>
      <c r="F77" s="77"/>
      <c r="H77" s="77"/>
    </row>
    <row r="78" spans="3:8" x14ac:dyDescent="0.3">
      <c r="D78" s="77"/>
      <c r="F78" s="77"/>
      <c r="G78" s="77"/>
      <c r="H78" s="77"/>
    </row>
    <row r="79" spans="3:8" x14ac:dyDescent="0.3">
      <c r="C79" s="42" t="s">
        <v>116</v>
      </c>
      <c r="D79" s="86">
        <f>D71+D74+D77</f>
        <v>1151.74</v>
      </c>
      <c r="F79" s="77"/>
      <c r="G79" s="77"/>
      <c r="H79" s="77"/>
    </row>
    <row r="80" spans="3:8" x14ac:dyDescent="0.3">
      <c r="D80" s="62"/>
      <c r="F80" s="77"/>
      <c r="G80" s="77"/>
      <c r="H80" s="77"/>
    </row>
    <row r="81" spans="3:8" x14ac:dyDescent="0.3">
      <c r="C81" s="44" t="s">
        <v>117</v>
      </c>
      <c r="D81" s="62">
        <f>D79</f>
        <v>1151.74</v>
      </c>
      <c r="F81" s="77"/>
      <c r="G81" s="77"/>
      <c r="H81" s="77"/>
    </row>
    <row r="82" spans="3:8" ht="15" thickBot="1" x14ac:dyDescent="0.35">
      <c r="D82" s="62"/>
      <c r="F82" s="77"/>
      <c r="G82" s="77"/>
      <c r="H82" s="77"/>
    </row>
    <row r="83" spans="3:8" x14ac:dyDescent="0.3">
      <c r="C83" s="87"/>
      <c r="D83" s="88"/>
      <c r="F83" s="77"/>
      <c r="G83" s="77"/>
      <c r="H83" s="77"/>
    </row>
    <row r="84" spans="3:8" x14ac:dyDescent="0.3">
      <c r="C84" s="44" t="s">
        <v>108</v>
      </c>
      <c r="D84" s="62">
        <f>SUM(D$60:D$62)</f>
        <v>5000</v>
      </c>
      <c r="F84" s="80"/>
      <c r="G84" s="80"/>
      <c r="H84" s="80"/>
    </row>
    <row r="85" spans="3:8" x14ac:dyDescent="0.3">
      <c r="C85" s="44" t="s">
        <v>118</v>
      </c>
      <c r="D85" s="62">
        <v>0</v>
      </c>
      <c r="F85" s="77"/>
      <c r="G85" s="77"/>
      <c r="H85" s="77"/>
    </row>
    <row r="86" spans="3:8" x14ac:dyDescent="0.3">
      <c r="C86" s="44" t="s">
        <v>119</v>
      </c>
      <c r="D86" s="62">
        <f>D84-D85</f>
        <v>5000</v>
      </c>
      <c r="F86" s="80"/>
      <c r="G86" s="80"/>
      <c r="H86" s="80"/>
    </row>
    <row r="87" spans="3:8" x14ac:dyDescent="0.3">
      <c r="D87" s="62"/>
      <c r="F87" s="80"/>
      <c r="G87" s="80"/>
      <c r="H87" s="80"/>
    </row>
    <row r="88" spans="3:8" x14ac:dyDescent="0.3">
      <c r="C88" s="44" t="s">
        <v>120</v>
      </c>
      <c r="D88" s="41">
        <f>D53/12</f>
        <v>4837.5</v>
      </c>
      <c r="F88" s="80"/>
      <c r="G88" s="80"/>
      <c r="H88" s="80"/>
    </row>
    <row r="89" spans="3:8" x14ac:dyDescent="0.3">
      <c r="C89" s="44" t="s">
        <v>121</v>
      </c>
      <c r="D89" s="41">
        <f>IF(D86&gt;D88,D88,D86)</f>
        <v>4837.5</v>
      </c>
      <c r="F89" s="77"/>
      <c r="G89" s="77"/>
      <c r="H89" s="77"/>
    </row>
    <row r="90" spans="3:8" x14ac:dyDescent="0.3">
      <c r="D90" s="41"/>
      <c r="F90" s="77"/>
      <c r="G90" s="77"/>
      <c r="H90" s="77"/>
    </row>
    <row r="91" spans="3:8" x14ac:dyDescent="0.3">
      <c r="C91" s="44" t="s">
        <v>122</v>
      </c>
      <c r="D91" s="41">
        <f>D54/12</f>
        <v>7050</v>
      </c>
      <c r="F91" s="77"/>
      <c r="G91" s="77"/>
      <c r="H91" s="77"/>
    </row>
    <row r="92" spans="3:8" x14ac:dyDescent="0.3">
      <c r="C92" s="44" t="s">
        <v>123</v>
      </c>
      <c r="D92" s="41">
        <f>IF(D86&gt;D91,D91,D86)</f>
        <v>5000</v>
      </c>
      <c r="F92" s="77"/>
      <c r="G92" s="77"/>
      <c r="H92" s="77"/>
    </row>
    <row r="93" spans="3:8" x14ac:dyDescent="0.3">
      <c r="D93" s="41"/>
      <c r="F93" s="77"/>
      <c r="G93" s="77"/>
      <c r="H93" s="77"/>
    </row>
    <row r="94" spans="3:8" x14ac:dyDescent="0.3">
      <c r="C94" s="42" t="s">
        <v>124</v>
      </c>
      <c r="D94" s="89"/>
      <c r="F94" s="77"/>
      <c r="G94" s="77"/>
      <c r="H94" s="77"/>
    </row>
    <row r="95" spans="3:8" x14ac:dyDescent="0.3">
      <c r="C95" s="44" t="s">
        <v>125</v>
      </c>
      <c r="D95" s="84">
        <f>$D36+$D37/2</f>
        <v>7.6999999999999999E-2</v>
      </c>
      <c r="F95" s="85"/>
      <c r="G95" s="85"/>
      <c r="H95" s="85"/>
    </row>
    <row r="96" spans="3:8" x14ac:dyDescent="0.3">
      <c r="C96" s="44" t="s">
        <v>126</v>
      </c>
      <c r="D96" s="83">
        <f>ROUND(D$89*D95,2)</f>
        <v>372.49</v>
      </c>
      <c r="F96" s="77"/>
      <c r="G96" s="77"/>
      <c r="H96" s="77"/>
    </row>
    <row r="97" spans="3:8" x14ac:dyDescent="0.3">
      <c r="C97" s="44" t="s">
        <v>127</v>
      </c>
      <c r="D97" s="84">
        <f>$D35+$D37/2</f>
        <v>7.6999999999999999E-2</v>
      </c>
      <c r="F97" s="85"/>
      <c r="G97" s="85"/>
      <c r="H97" s="85"/>
    </row>
    <row r="98" spans="3:8" x14ac:dyDescent="0.3">
      <c r="C98" s="44" t="s">
        <v>128</v>
      </c>
      <c r="D98" s="83">
        <f>ROUND(D$89*D97,2)</f>
        <v>372.49</v>
      </c>
      <c r="F98" s="77"/>
      <c r="G98" s="77"/>
      <c r="H98" s="77"/>
    </row>
    <row r="99" spans="3:8" x14ac:dyDescent="0.3">
      <c r="C99" s="44" t="s">
        <v>129</v>
      </c>
      <c r="D99" s="41">
        <f>D98+D96</f>
        <v>744.98</v>
      </c>
      <c r="F99" s="77"/>
      <c r="G99" s="77"/>
      <c r="H99" s="77"/>
    </row>
    <row r="100" spans="3:8" x14ac:dyDescent="0.3">
      <c r="D100" s="41"/>
      <c r="F100" s="77"/>
      <c r="G100" s="77"/>
      <c r="H100" s="77"/>
    </row>
    <row r="101" spans="3:8" x14ac:dyDescent="0.3">
      <c r="C101" s="42" t="s">
        <v>130</v>
      </c>
      <c r="D101" s="89"/>
      <c r="F101" s="77"/>
      <c r="G101" s="77"/>
      <c r="H101" s="77"/>
    </row>
    <row r="102" spans="3:8" x14ac:dyDescent="0.3">
      <c r="C102" s="44" t="s">
        <v>93</v>
      </c>
      <c r="D102" s="84">
        <f>$D40+$D41</f>
        <v>1.8749999999999999E-2</v>
      </c>
      <c r="H102" s="85"/>
    </row>
    <row r="103" spans="3:8" x14ac:dyDescent="0.3">
      <c r="C103" s="44" t="s">
        <v>131</v>
      </c>
      <c r="D103" s="83">
        <f>ROUND(D$89*D102,2)</f>
        <v>90.7</v>
      </c>
      <c r="E103" s="77"/>
      <c r="H103" s="77"/>
    </row>
    <row r="104" spans="3:8" x14ac:dyDescent="0.3">
      <c r="C104" s="44" t="s">
        <v>92</v>
      </c>
      <c r="D104" s="84">
        <f>$D39</f>
        <v>1.525E-2</v>
      </c>
      <c r="H104" s="85"/>
    </row>
    <row r="105" spans="3:8" x14ac:dyDescent="0.3">
      <c r="C105" s="44" t="s">
        <v>132</v>
      </c>
      <c r="D105" s="83">
        <f>ROUND(D$89*D104,2)</f>
        <v>73.77</v>
      </c>
      <c r="E105" s="77"/>
      <c r="H105" s="77"/>
    </row>
    <row r="106" spans="3:8" x14ac:dyDescent="0.3">
      <c r="C106" s="44" t="s">
        <v>133</v>
      </c>
      <c r="D106" s="41">
        <f>D105+D103</f>
        <v>164.47</v>
      </c>
      <c r="F106" s="77"/>
      <c r="G106" s="77"/>
      <c r="H106" s="77"/>
    </row>
    <row r="107" spans="3:8" x14ac:dyDescent="0.3">
      <c r="D107" s="41"/>
      <c r="F107" s="77"/>
      <c r="G107" s="77"/>
      <c r="H107" s="77"/>
    </row>
    <row r="108" spans="3:8" x14ac:dyDescent="0.3">
      <c r="C108" s="42" t="s">
        <v>134</v>
      </c>
      <c r="D108" s="89"/>
      <c r="F108" s="77"/>
      <c r="G108" s="77"/>
      <c r="H108" s="77"/>
    </row>
    <row r="109" spans="3:8" x14ac:dyDescent="0.3">
      <c r="C109" s="44" t="s">
        <v>96</v>
      </c>
      <c r="D109" s="84">
        <f>$D44</f>
        <v>9.2999999999999999E-2</v>
      </c>
      <c r="F109" s="85"/>
      <c r="G109" s="85"/>
      <c r="H109" s="85"/>
    </row>
    <row r="110" spans="3:8" x14ac:dyDescent="0.3">
      <c r="C110" s="44" t="s">
        <v>135</v>
      </c>
      <c r="D110" s="83">
        <f>ROUND(D$92*D109,2)</f>
        <v>465</v>
      </c>
      <c r="F110" s="77"/>
      <c r="G110" s="77"/>
      <c r="H110" s="77"/>
    </row>
    <row r="111" spans="3:8" x14ac:dyDescent="0.3">
      <c r="C111" s="44" t="s">
        <v>95</v>
      </c>
      <c r="D111" s="84">
        <f>$D43</f>
        <v>9.2999999999999999E-2</v>
      </c>
      <c r="F111" s="85"/>
      <c r="G111" s="85"/>
      <c r="H111" s="85"/>
    </row>
    <row r="112" spans="3:8" x14ac:dyDescent="0.3">
      <c r="C112" s="44" t="s">
        <v>136</v>
      </c>
      <c r="D112" s="83">
        <f>ROUND(D$92*D111,2)</f>
        <v>465</v>
      </c>
      <c r="F112" s="77"/>
      <c r="G112" s="77"/>
      <c r="H112" s="77"/>
    </row>
    <row r="113" spans="3:8" x14ac:dyDescent="0.3">
      <c r="C113" s="44" t="s">
        <v>137</v>
      </c>
      <c r="D113" s="41">
        <f>D112+D110</f>
        <v>930</v>
      </c>
      <c r="F113" s="77"/>
      <c r="G113" s="77"/>
      <c r="H113" s="77"/>
    </row>
    <row r="114" spans="3:8" x14ac:dyDescent="0.3">
      <c r="D114" s="41"/>
      <c r="F114" s="77"/>
      <c r="G114" s="77"/>
      <c r="H114" s="77"/>
    </row>
    <row r="115" spans="3:8" x14ac:dyDescent="0.3">
      <c r="C115" s="42" t="s">
        <v>138</v>
      </c>
      <c r="D115" s="89"/>
      <c r="F115" s="77"/>
      <c r="G115" s="77"/>
      <c r="H115" s="77"/>
    </row>
    <row r="116" spans="3:8" x14ac:dyDescent="0.3">
      <c r="C116" s="44" t="s">
        <v>98</v>
      </c>
      <c r="D116" s="84">
        <f>$D47</f>
        <v>1.2E-2</v>
      </c>
      <c r="F116" s="85"/>
      <c r="G116" s="85"/>
      <c r="H116" s="85"/>
    </row>
    <row r="117" spans="3:8" x14ac:dyDescent="0.3">
      <c r="C117" s="44" t="s">
        <v>139</v>
      </c>
      <c r="D117" s="83">
        <f>ROUND(D$92*D116,2)</f>
        <v>60</v>
      </c>
      <c r="E117" s="77"/>
      <c r="F117" s="77"/>
      <c r="G117" s="77"/>
      <c r="H117" s="77"/>
    </row>
    <row r="118" spans="3:8" x14ac:dyDescent="0.3">
      <c r="C118" s="44" t="s">
        <v>97</v>
      </c>
      <c r="D118" s="84">
        <f>$D46</f>
        <v>1.2E-2</v>
      </c>
      <c r="F118" s="85"/>
      <c r="G118" s="85"/>
      <c r="H118" s="85"/>
    </row>
    <row r="119" spans="3:8" x14ac:dyDescent="0.3">
      <c r="C119" s="44" t="s">
        <v>140</v>
      </c>
      <c r="D119" s="83">
        <f>ROUND(D$92*D118,2)</f>
        <v>60</v>
      </c>
      <c r="F119" s="77"/>
      <c r="G119" s="77"/>
      <c r="H119" s="77"/>
    </row>
    <row r="120" spans="3:8" x14ac:dyDescent="0.3">
      <c r="C120" s="44" t="s">
        <v>141</v>
      </c>
      <c r="D120" s="41">
        <f>D119+D117</f>
        <v>120</v>
      </c>
      <c r="F120" s="77"/>
      <c r="G120" s="77"/>
      <c r="H120" s="77"/>
    </row>
    <row r="121" spans="3:8" x14ac:dyDescent="0.3">
      <c r="D121" s="77"/>
      <c r="F121" s="77"/>
      <c r="G121" s="77"/>
      <c r="H121" s="77"/>
    </row>
    <row r="122" spans="3:8" x14ac:dyDescent="0.3">
      <c r="C122" s="42" t="s">
        <v>142</v>
      </c>
      <c r="D122" s="86">
        <f>D96+D103+D110+D117</f>
        <v>988.19</v>
      </c>
      <c r="F122" s="80"/>
      <c r="G122" s="80"/>
      <c r="H122" s="80"/>
    </row>
    <row r="123" spans="3:8" x14ac:dyDescent="0.3">
      <c r="C123" s="42" t="s">
        <v>143</v>
      </c>
      <c r="D123" s="86">
        <f>D98+D105+D112+D119</f>
        <v>971.26</v>
      </c>
      <c r="F123" s="80"/>
      <c r="G123" s="80"/>
      <c r="H123" s="80"/>
    </row>
    <row r="124" spans="3:8" x14ac:dyDescent="0.3">
      <c r="C124" s="42" t="s">
        <v>144</v>
      </c>
      <c r="D124" s="83">
        <f>D123+D122</f>
        <v>1959.45</v>
      </c>
      <c r="F124" s="80"/>
      <c r="G124" s="80"/>
      <c r="H124" s="80"/>
    </row>
    <row r="125" spans="3:8" x14ac:dyDescent="0.3">
      <c r="C125" s="42"/>
      <c r="D125" s="62"/>
      <c r="F125" s="80"/>
      <c r="G125" s="80"/>
      <c r="H125" s="80"/>
    </row>
    <row r="126" spans="3:8" x14ac:dyDescent="0.3">
      <c r="C126" s="44" t="s">
        <v>145</v>
      </c>
      <c r="D126" s="62">
        <f>D123+D122</f>
        <v>1959.45</v>
      </c>
      <c r="F126" s="77"/>
      <c r="G126" s="77"/>
      <c r="H126" s="77"/>
    </row>
    <row r="127" spans="3:8" ht="15" thickBot="1" x14ac:dyDescent="0.35">
      <c r="D127" s="62"/>
      <c r="F127" s="77"/>
      <c r="G127" s="77"/>
      <c r="H127" s="77"/>
    </row>
    <row r="128" spans="3:8" x14ac:dyDescent="0.3">
      <c r="C128" s="87"/>
      <c r="D128" s="82"/>
      <c r="F128" s="77"/>
      <c r="G128" s="77"/>
      <c r="H128" s="77"/>
    </row>
    <row r="129" spans="3:8" x14ac:dyDescent="0.3">
      <c r="C129" s="44" t="s">
        <v>99</v>
      </c>
      <c r="D129" s="69">
        <f>$D49</f>
        <v>3.6999999999999998E-2</v>
      </c>
      <c r="F129" s="85"/>
      <c r="G129" s="85"/>
      <c r="H129" s="85"/>
    </row>
    <row r="130" spans="3:8" x14ac:dyDescent="0.3">
      <c r="C130" s="44" t="s">
        <v>146</v>
      </c>
      <c r="D130" s="62">
        <f>ROUND(D$92*D129,2)</f>
        <v>185</v>
      </c>
      <c r="F130" s="77"/>
      <c r="G130" s="77"/>
      <c r="H130" s="77"/>
    </row>
    <row r="131" spans="3:8" x14ac:dyDescent="0.3">
      <c r="D131" s="77"/>
      <c r="F131" s="77"/>
      <c r="G131" s="77"/>
      <c r="H131" s="77"/>
    </row>
    <row r="132" spans="3:8" x14ac:dyDescent="0.3">
      <c r="C132" s="44" t="s">
        <v>100</v>
      </c>
      <c r="D132" s="69">
        <f>$D50</f>
        <v>3.0000000000000001E-3</v>
      </c>
      <c r="F132" s="85"/>
      <c r="G132" s="85"/>
      <c r="H132" s="85"/>
    </row>
    <row r="133" spans="3:8" x14ac:dyDescent="0.3">
      <c r="C133" s="44" t="s">
        <v>147</v>
      </c>
      <c r="D133" s="62">
        <f>ROUND(D$92*D132,2)</f>
        <v>15</v>
      </c>
      <c r="F133" s="77"/>
      <c r="G133" s="77"/>
      <c r="H133" s="77"/>
    </row>
    <row r="134" spans="3:8" x14ac:dyDescent="0.3">
      <c r="D134" s="77"/>
      <c r="F134" s="77"/>
      <c r="G134" s="77"/>
      <c r="H134" s="77"/>
    </row>
    <row r="135" spans="3:8" x14ac:dyDescent="0.3">
      <c r="C135" s="44" t="s">
        <v>101</v>
      </c>
      <c r="D135" s="69">
        <f>$D51</f>
        <v>8.9999999999999998E-4</v>
      </c>
      <c r="F135" s="85"/>
      <c r="G135" s="85"/>
      <c r="H135" s="85"/>
    </row>
    <row r="136" spans="3:8" x14ac:dyDescent="0.3">
      <c r="C136" s="44" t="s">
        <v>148</v>
      </c>
      <c r="D136" s="62">
        <f>ROUND(D$92*D135,2)</f>
        <v>4.5</v>
      </c>
      <c r="F136" s="77"/>
      <c r="G136" s="77"/>
      <c r="H136" s="77"/>
    </row>
    <row r="137" spans="3:8" x14ac:dyDescent="0.3">
      <c r="D137" s="62"/>
      <c r="F137" s="77"/>
      <c r="G137" s="77"/>
      <c r="H137" s="77"/>
    </row>
    <row r="138" spans="3:8" x14ac:dyDescent="0.3">
      <c r="C138" s="42" t="s">
        <v>149</v>
      </c>
      <c r="D138" s="83">
        <f>D130+D133+D136</f>
        <v>204.5</v>
      </c>
      <c r="F138" s="77"/>
      <c r="G138" s="77"/>
      <c r="H138" s="77"/>
    </row>
    <row r="139" spans="3:8" ht="15" thickBot="1" x14ac:dyDescent="0.35">
      <c r="D139" s="77"/>
      <c r="F139" s="77"/>
      <c r="G139" s="77"/>
      <c r="H139" s="77"/>
    </row>
    <row r="140" spans="3:8" x14ac:dyDescent="0.3">
      <c r="C140" s="90"/>
      <c r="D140" s="91"/>
      <c r="F140" s="77"/>
      <c r="G140" s="77"/>
      <c r="H140" s="77"/>
    </row>
    <row r="141" spans="3:8" x14ac:dyDescent="0.3">
      <c r="C141" s="42" t="s">
        <v>150</v>
      </c>
      <c r="D141" s="70">
        <f>D63-D79-D122</f>
        <v>2860.07</v>
      </c>
      <c r="E141" s="78"/>
      <c r="F141" s="77"/>
      <c r="G141" s="77"/>
      <c r="H141" s="77"/>
    </row>
    <row r="142" spans="3:8" x14ac:dyDescent="0.3">
      <c r="C142" s="44" t="s">
        <v>151</v>
      </c>
      <c r="D142" s="62">
        <f>D12</f>
        <v>45</v>
      </c>
      <c r="F142" s="77"/>
      <c r="G142" s="77"/>
    </row>
    <row r="143" spans="3:8" x14ac:dyDescent="0.3">
      <c r="C143" s="44" t="s">
        <v>152</v>
      </c>
      <c r="D143" s="62">
        <f>D62</f>
        <v>640</v>
      </c>
      <c r="E143" s="78"/>
      <c r="F143" s="77"/>
      <c r="G143" s="77"/>
    </row>
    <row r="144" spans="3:8" x14ac:dyDescent="0.3">
      <c r="C144" s="42" t="s">
        <v>153</v>
      </c>
      <c r="D144" s="70">
        <f>D141-D142-D143</f>
        <v>2175.0700000000002</v>
      </c>
      <c r="F144" s="77"/>
      <c r="G144" s="77"/>
      <c r="H144" s="77"/>
    </row>
    <row r="145" spans="3:8" x14ac:dyDescent="0.3">
      <c r="C145" s="44" t="s">
        <v>154</v>
      </c>
      <c r="D145" s="62">
        <f>D63+D123+D138</f>
        <v>6175.76</v>
      </c>
      <c r="E145" s="78"/>
      <c r="F145" s="77"/>
      <c r="G145" s="77"/>
      <c r="H145" s="77"/>
    </row>
    <row r="146" spans="3:8" x14ac:dyDescent="0.3">
      <c r="D146" s="62"/>
      <c r="F146" s="77"/>
      <c r="G146" s="77"/>
      <c r="H146" s="77"/>
    </row>
    <row r="147" spans="3:8" x14ac:dyDescent="0.3">
      <c r="F147" s="77"/>
      <c r="G147" s="77"/>
      <c r="H147" s="77"/>
    </row>
    <row r="148" spans="3:8" x14ac:dyDescent="0.3">
      <c r="C148" s="43" t="s">
        <v>155</v>
      </c>
      <c r="D148" s="62"/>
      <c r="F148" s="77"/>
      <c r="G148" s="77"/>
      <c r="H148" s="77"/>
    </row>
    <row r="149" spans="3:8" x14ac:dyDescent="0.3">
      <c r="C149" s="42"/>
      <c r="D149" s="62"/>
      <c r="F149" s="77"/>
      <c r="G149" s="77"/>
      <c r="H149" s="77"/>
    </row>
    <row r="150" spans="3:8" x14ac:dyDescent="0.3">
      <c r="C150" s="42" t="s">
        <v>156</v>
      </c>
      <c r="D150" s="62"/>
      <c r="F150" s="77"/>
      <c r="G150" s="77"/>
      <c r="H150" s="77"/>
    </row>
    <row r="151" spans="3:8" x14ac:dyDescent="0.3">
      <c r="C151" s="24" t="s">
        <v>157</v>
      </c>
      <c r="D151" s="62">
        <f>D154-D152</f>
        <v>25</v>
      </c>
      <c r="F151" s="77"/>
      <c r="G151" s="77"/>
      <c r="H151" s="77"/>
    </row>
    <row r="152" spans="3:8" x14ac:dyDescent="0.3">
      <c r="C152" s="44" t="s">
        <v>158</v>
      </c>
      <c r="D152" s="62">
        <f>D11</f>
        <v>20</v>
      </c>
      <c r="F152" s="77"/>
      <c r="G152" s="77"/>
      <c r="H152" s="77"/>
    </row>
    <row r="153" spans="3:8" x14ac:dyDescent="0.3">
      <c r="C153" s="44" t="s">
        <v>159</v>
      </c>
      <c r="D153" s="62"/>
      <c r="F153" s="77"/>
      <c r="G153" s="77"/>
      <c r="H153" s="77"/>
    </row>
    <row r="154" spans="3:8" x14ac:dyDescent="0.3">
      <c r="C154" s="44" t="s">
        <v>160</v>
      </c>
      <c r="D154" s="62">
        <f>D12</f>
        <v>45</v>
      </c>
      <c r="F154" s="77"/>
      <c r="G154" s="77"/>
      <c r="H154" s="77"/>
    </row>
    <row r="155" spans="3:8" x14ac:dyDescent="0.3">
      <c r="C155" s="24"/>
      <c r="D155" s="62"/>
      <c r="F155" s="77"/>
      <c r="G155" s="77"/>
      <c r="H155" s="77"/>
    </row>
    <row r="156" spans="3:8" x14ac:dyDescent="0.3">
      <c r="C156" s="42" t="s">
        <v>161</v>
      </c>
      <c r="D156" s="62"/>
      <c r="F156" s="77"/>
      <c r="G156" s="77"/>
      <c r="H156" s="77"/>
    </row>
    <row r="157" spans="3:8" x14ac:dyDescent="0.3">
      <c r="C157" s="24" t="s">
        <v>157</v>
      </c>
      <c r="D157" s="62">
        <f>D19</f>
        <v>640</v>
      </c>
      <c r="F157" s="77"/>
      <c r="G157" s="77"/>
      <c r="H157" s="77"/>
    </row>
    <row r="158" spans="3:8" x14ac:dyDescent="0.3">
      <c r="C158" s="44" t="s">
        <v>159</v>
      </c>
      <c r="D158" s="62"/>
      <c r="F158" s="77"/>
      <c r="G158" s="77"/>
      <c r="H158" s="77"/>
    </row>
    <row r="159" spans="3:8" x14ac:dyDescent="0.3">
      <c r="C159" s="44" t="s">
        <v>162</v>
      </c>
      <c r="D159" s="62">
        <f>D157/1.19</f>
        <v>537.81512605042019</v>
      </c>
      <c r="F159" s="77"/>
      <c r="G159" s="77"/>
      <c r="H159" s="77"/>
    </row>
    <row r="160" spans="3:8" x14ac:dyDescent="0.3">
      <c r="C160" s="44" t="s">
        <v>163</v>
      </c>
      <c r="D160" s="62">
        <f>D157-D159</f>
        <v>102.18487394957981</v>
      </c>
      <c r="F160" s="77"/>
      <c r="G160" s="77"/>
      <c r="H160" s="77"/>
    </row>
    <row r="161" spans="3:8" x14ac:dyDescent="0.3">
      <c r="C161" s="24"/>
      <c r="D161" s="62"/>
      <c r="F161" s="77"/>
      <c r="G161" s="77"/>
      <c r="H161" s="77"/>
    </row>
    <row r="162" spans="3:8" x14ac:dyDescent="0.3">
      <c r="C162" s="42" t="s">
        <v>164</v>
      </c>
      <c r="D162" s="62"/>
      <c r="F162" s="77"/>
      <c r="G162" s="77"/>
      <c r="H162" s="77"/>
    </row>
    <row r="163" spans="3:8" x14ac:dyDescent="0.3">
      <c r="C163" s="24" t="s">
        <v>157</v>
      </c>
      <c r="D163" s="62">
        <f>D79</f>
        <v>1151.74</v>
      </c>
      <c r="F163" s="77"/>
      <c r="G163" s="77"/>
      <c r="H163" s="77"/>
    </row>
    <row r="164" spans="3:8" x14ac:dyDescent="0.3">
      <c r="C164" s="44" t="s">
        <v>159</v>
      </c>
      <c r="D164" s="62"/>
      <c r="F164" s="77"/>
      <c r="G164" s="77"/>
      <c r="H164" s="77"/>
    </row>
    <row r="165" spans="3:8" x14ac:dyDescent="0.3">
      <c r="C165" s="44" t="s">
        <v>165</v>
      </c>
      <c r="D165" s="62">
        <f>D79</f>
        <v>1151.74</v>
      </c>
      <c r="F165" s="77"/>
      <c r="G165" s="77"/>
      <c r="H165" s="77"/>
    </row>
    <row r="166" spans="3:8" x14ac:dyDescent="0.3">
      <c r="C166" s="24"/>
      <c r="D166" s="62"/>
      <c r="F166" s="77"/>
      <c r="G166" s="77"/>
      <c r="H166" s="77"/>
    </row>
    <row r="167" spans="3:8" x14ac:dyDescent="0.3">
      <c r="C167" s="42" t="s">
        <v>166</v>
      </c>
      <c r="D167" s="62"/>
      <c r="F167" s="77"/>
      <c r="G167" s="77"/>
      <c r="H167" s="77"/>
    </row>
    <row r="168" spans="3:8" x14ac:dyDescent="0.3">
      <c r="C168" s="24" t="s">
        <v>157</v>
      </c>
      <c r="D168" s="62">
        <f>D122</f>
        <v>988.19</v>
      </c>
      <c r="F168" s="77"/>
      <c r="G168" s="77"/>
      <c r="H168" s="77"/>
    </row>
    <row r="169" spans="3:8" x14ac:dyDescent="0.3">
      <c r="C169" s="44" t="s">
        <v>167</v>
      </c>
      <c r="D169" s="62">
        <f>D123</f>
        <v>971.26</v>
      </c>
      <c r="F169" s="77"/>
      <c r="G169" s="77"/>
      <c r="H169" s="77"/>
    </row>
    <row r="170" spans="3:8" x14ac:dyDescent="0.3">
      <c r="C170" s="44" t="s">
        <v>159</v>
      </c>
      <c r="D170" s="62"/>
      <c r="F170" s="77"/>
      <c r="G170" s="77"/>
      <c r="H170" s="77"/>
    </row>
    <row r="171" spans="3:8" x14ac:dyDescent="0.3">
      <c r="C171" s="44" t="s">
        <v>168</v>
      </c>
      <c r="D171" s="62">
        <f>D124</f>
        <v>1959.45</v>
      </c>
      <c r="F171" s="77"/>
      <c r="G171" s="77"/>
      <c r="H171" s="77"/>
    </row>
    <row r="172" spans="3:8" x14ac:dyDescent="0.3">
      <c r="C172" s="24"/>
      <c r="D172" s="62"/>
      <c r="F172" s="77"/>
      <c r="G172" s="77"/>
      <c r="H172" s="77"/>
    </row>
    <row r="173" spans="3:8" x14ac:dyDescent="0.3">
      <c r="C173" s="42" t="s">
        <v>153</v>
      </c>
      <c r="D173" s="62"/>
      <c r="F173" s="77"/>
      <c r="G173" s="77"/>
      <c r="H173" s="77"/>
    </row>
    <row r="174" spans="3:8" x14ac:dyDescent="0.3">
      <c r="C174" s="24" t="s">
        <v>157</v>
      </c>
      <c r="D174" s="62">
        <f>D144</f>
        <v>2175.0700000000002</v>
      </c>
      <c r="F174" s="77"/>
      <c r="G174" s="77"/>
      <c r="H174" s="77"/>
    </row>
    <row r="175" spans="3:8" x14ac:dyDescent="0.3">
      <c r="C175" s="44" t="s">
        <v>159</v>
      </c>
      <c r="D175" s="62"/>
      <c r="F175" s="77"/>
      <c r="G175" s="77"/>
      <c r="H175" s="77"/>
    </row>
    <row r="176" spans="3:8" x14ac:dyDescent="0.3">
      <c r="C176" s="44" t="s">
        <v>169</v>
      </c>
      <c r="D176" s="62">
        <f>D144</f>
        <v>2175.0700000000002</v>
      </c>
      <c r="F176" s="77"/>
      <c r="G176" s="77"/>
      <c r="H176" s="77"/>
    </row>
    <row r="177" spans="3:8" x14ac:dyDescent="0.3">
      <c r="C177" s="24"/>
      <c r="D177" s="62"/>
      <c r="F177" s="77"/>
      <c r="G177" s="77"/>
      <c r="H177" s="77"/>
    </row>
    <row r="178" spans="3:8" x14ac:dyDescent="0.3">
      <c r="C178" s="42" t="s">
        <v>170</v>
      </c>
      <c r="D178" s="75"/>
    </row>
    <row r="179" spans="3:8" x14ac:dyDescent="0.3">
      <c r="C179" s="24" t="s">
        <v>157</v>
      </c>
      <c r="D179" s="62">
        <f>D144+D143+D142-D61+D79+D122</f>
        <v>4980</v>
      </c>
      <c r="E179" s="92"/>
    </row>
    <row r="180" spans="3:8" x14ac:dyDescent="0.3">
      <c r="C180" s="44" t="s">
        <v>158</v>
      </c>
      <c r="D180" s="62">
        <f>D61</f>
        <v>20</v>
      </c>
      <c r="E180" s="92"/>
    </row>
    <row r="181" spans="3:8" x14ac:dyDescent="0.3">
      <c r="C181" s="44" t="s">
        <v>167</v>
      </c>
      <c r="D181" s="93">
        <f>D123</f>
        <v>971.26</v>
      </c>
      <c r="E181" s="92"/>
    </row>
    <row r="182" spans="3:8" x14ac:dyDescent="0.3">
      <c r="C182" s="44" t="s">
        <v>159</v>
      </c>
      <c r="D182" s="92"/>
      <c r="E182" s="94"/>
    </row>
    <row r="183" spans="3:8" x14ac:dyDescent="0.3">
      <c r="C183" s="44" t="s">
        <v>160</v>
      </c>
      <c r="D183" s="62">
        <f>D142</f>
        <v>45</v>
      </c>
      <c r="E183" s="92"/>
    </row>
    <row r="184" spans="3:8" x14ac:dyDescent="0.3">
      <c r="C184" s="44" t="s">
        <v>162</v>
      </c>
      <c r="D184" s="93">
        <f>ROUND(D19/1.19,2)</f>
        <v>537.82000000000005</v>
      </c>
      <c r="E184" s="92"/>
    </row>
    <row r="185" spans="3:8" x14ac:dyDescent="0.3">
      <c r="C185" s="44" t="s">
        <v>163</v>
      </c>
      <c r="D185" s="93">
        <f>D19-D184</f>
        <v>102.17999999999995</v>
      </c>
      <c r="E185" s="92"/>
    </row>
    <row r="186" spans="3:8" x14ac:dyDescent="0.3">
      <c r="C186" s="44" t="s">
        <v>165</v>
      </c>
      <c r="D186" s="62">
        <f>D79</f>
        <v>1151.74</v>
      </c>
      <c r="E186" s="92"/>
    </row>
    <row r="187" spans="3:8" x14ac:dyDescent="0.3">
      <c r="C187" s="44" t="s">
        <v>168</v>
      </c>
      <c r="D187" s="93">
        <f>D126</f>
        <v>1959.45</v>
      </c>
      <c r="E187" s="92"/>
    </row>
    <row r="188" spans="3:8" x14ac:dyDescent="0.3">
      <c r="C188" s="44" t="s">
        <v>169</v>
      </c>
      <c r="D188" s="62">
        <f>D144</f>
        <v>2175.0700000000002</v>
      </c>
      <c r="E188" s="92"/>
    </row>
    <row r="190" spans="3:8" x14ac:dyDescent="0.3">
      <c r="C190" s="42" t="s">
        <v>171</v>
      </c>
    </row>
    <row r="191" spans="3:8" x14ac:dyDescent="0.3">
      <c r="C191" s="44" t="s">
        <v>167</v>
      </c>
      <c r="D191" s="62">
        <f>D138</f>
        <v>204.5</v>
      </c>
    </row>
    <row r="192" spans="3:8" x14ac:dyDescent="0.3">
      <c r="C192" s="44" t="s">
        <v>159</v>
      </c>
    </row>
    <row r="193" spans="3:4" x14ac:dyDescent="0.3">
      <c r="C193" s="44" t="s">
        <v>172</v>
      </c>
      <c r="D193" s="62">
        <f>D138</f>
        <v>204.5</v>
      </c>
    </row>
  </sheetData>
  <hyperlinks>
    <hyperlink ref="B28" r:id="rId1" xr:uid="{815E3D70-2715-4AD6-BC5E-D71AC0284686}"/>
  </hyperlinks>
  <pageMargins left="0.47244094488188981" right="0.47244094488188981" top="1.1811023622047245" bottom="0.78740157480314965" header="0.31496062992125984" footer="0.31496062992125984"/>
  <pageSetup paperSize="9" scale="79" fitToHeight="2" orientation="portrait" horizontalDpi="1200" verticalDpi="1200" r:id="rId2"/>
  <headerFooter>
    <oddHeader>&amp;L&amp;"+,Standard"&amp;12 Jan Schäfer-Kunz
 &amp;"+,Fett"Buchführung und Jahresabschluss</oddHeader>
    <oddFooter>&amp;L&amp;8 Copyright © Schäffer-Poeschel Verlag für Wirtschaft · Steuern · Recht GmbH&amp;R&amp;8&amp;F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IRW Verbrauchsbewertung</vt:lpstr>
      <vt:lpstr>6 Finanzierung</vt:lpstr>
      <vt:lpstr>9 Personal</vt:lpstr>
      <vt:lpstr>'6 Finanzierung'!Druckbereich</vt:lpstr>
      <vt:lpstr>'9 Personal'!Druckbereich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Schäfer-Kunz ǀ Buchführung und Jahresabschluss</dc:title>
  <dc:subject/>
  <dc:creator>Prof. Dr. Jan Schäfer-Kunz</dc:creator>
  <cp:lastModifiedBy>Prof. Dr. Jan Schäfer-Kunz</cp:lastModifiedBy>
  <cp:lastPrinted>2017-08-28T09:08:10Z</cp:lastPrinted>
  <dcterms:created xsi:type="dcterms:W3CDTF">2012-11-28T13:28:24Z</dcterms:created>
  <dcterms:modified xsi:type="dcterms:W3CDTF">2023-07-30T18:22:44Z</dcterms:modified>
</cp:coreProperties>
</file>