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570D9DDF-E710-4882-BF37-F56BE30DA1C4}" xr6:coauthVersionLast="37" xr6:coauthVersionMax="37" xr10:uidLastSave="{00000000-0000-0000-0000-000000000000}"/>
  <bookViews>
    <workbookView xWindow="12360" yWindow="60" windowWidth="20112" windowHeight="9780" xr2:uid="{00000000-000D-0000-FFFF-FFFF00000000}"/>
  </bookViews>
  <sheets>
    <sheet name="Umsatzsteuer" sheetId="68" r:id="rId1"/>
    <sheet name="Abschreibungen" sheetId="67" r:id="rId2"/>
    <sheet name="Personaleinsatz" sheetId="66" r:id="rId3"/>
  </sheets>
  <definedNames>
    <definedName name="_xlnm.Print_Area" localSheetId="1">Abschreibungen!$A$1:$K$71</definedName>
    <definedName name="_xlnm.Print_Area" localSheetId="2">Personaleinsatz!$C$1:$D$68</definedName>
    <definedName name="_xlnm.Print_Area" localSheetId="0">Umsatzsteuer!$A$1:$P$32</definedName>
  </definedNames>
  <calcPr calcId="179021"/>
</workbook>
</file>

<file path=xl/calcChain.xml><?xml version="1.0" encoding="utf-8"?>
<calcChain xmlns="http://schemas.openxmlformats.org/spreadsheetml/2006/main">
  <c r="F27" i="68" l="1"/>
  <c r="J17" i="68" l="1"/>
  <c r="J15" i="68"/>
  <c r="J13" i="68"/>
  <c r="J11" i="68"/>
  <c r="F25" i="68"/>
  <c r="F24" i="68"/>
  <c r="N17" i="68"/>
  <c r="N15" i="68"/>
  <c r="N13" i="68"/>
  <c r="N11" i="68"/>
  <c r="F22" i="68"/>
  <c r="F21" i="68"/>
  <c r="J27" i="68"/>
  <c r="L15" i="68" l="1"/>
  <c r="J24" i="68"/>
  <c r="J21" i="68"/>
  <c r="J29" i="68" s="1"/>
  <c r="L11" i="68"/>
  <c r="I17" i="68"/>
  <c r="L17" i="68" s="1"/>
  <c r="I7" i="68"/>
  <c r="I15" i="68"/>
  <c r="I13" i="68"/>
  <c r="I11" i="68"/>
  <c r="I9" i="68"/>
  <c r="L13" i="68" l="1"/>
  <c r="L19" i="68" s="1"/>
  <c r="J19" i="68"/>
  <c r="J31" i="68"/>
  <c r="C46" i="67"/>
  <c r="D40" i="67"/>
  <c r="D38" i="67"/>
  <c r="D37" i="67"/>
  <c r="I45" i="67" s="1"/>
  <c r="C21" i="67"/>
  <c r="C22" i="67" s="1"/>
  <c r="I20" i="67"/>
  <c r="J20" i="67" s="1"/>
  <c r="D20" i="67"/>
  <c r="D17" i="67"/>
  <c r="D16" i="67"/>
  <c r="D41" i="67" s="1"/>
  <c r="D15" i="67"/>
  <c r="D12" i="67"/>
  <c r="D10" i="67"/>
  <c r="D6" i="66"/>
  <c r="D33" i="66"/>
  <c r="D30" i="66"/>
  <c r="D58" i="66"/>
  <c r="D60" i="66"/>
  <c r="D51" i="66"/>
  <c r="D53" i="66"/>
  <c r="D46" i="66"/>
  <c r="I46" i="67" l="1"/>
  <c r="E46" i="67" s="1"/>
  <c r="I22" i="67"/>
  <c r="C23" i="67"/>
  <c r="D22" i="67"/>
  <c r="J45" i="67"/>
  <c r="F45" i="67"/>
  <c r="E45" i="67"/>
  <c r="C47" i="67"/>
  <c r="D21" i="67"/>
  <c r="D45" i="67"/>
  <c r="D46" i="67"/>
  <c r="D42" i="67"/>
  <c r="C61" i="67"/>
  <c r="I21" i="67"/>
  <c r="E20" i="67"/>
  <c r="F20" i="67"/>
  <c r="D37" i="66"/>
  <c r="D39" i="66"/>
  <c r="D44" i="66"/>
  <c r="F46" i="67" l="1"/>
  <c r="J46" i="67"/>
  <c r="G20" i="67"/>
  <c r="E21" i="67" s="1"/>
  <c r="D61" i="67"/>
  <c r="J22" i="67"/>
  <c r="I47" i="67"/>
  <c r="C48" i="67"/>
  <c r="D47" i="67"/>
  <c r="D62" i="67" s="1"/>
  <c r="C62" i="67"/>
  <c r="J21" i="67"/>
  <c r="G45" i="67"/>
  <c r="G46" i="67" s="1"/>
  <c r="H46" i="67" s="1"/>
  <c r="I23" i="67"/>
  <c r="C24" i="67"/>
  <c r="D23" i="67"/>
  <c r="D34" i="66"/>
  <c r="D31" i="66"/>
  <c r="F21" i="67" l="1"/>
  <c r="G21" i="67" s="1"/>
  <c r="F22" i="67" s="1"/>
  <c r="H20" i="67"/>
  <c r="H45" i="67"/>
  <c r="J47" i="67"/>
  <c r="F47" i="67" s="1"/>
  <c r="E47" i="67"/>
  <c r="J23" i="67"/>
  <c r="C25" i="67"/>
  <c r="I24" i="67"/>
  <c r="D24" i="67"/>
  <c r="I48" i="67"/>
  <c r="C63" i="67"/>
  <c r="D48" i="67"/>
  <c r="C49" i="67"/>
  <c r="D40" i="66"/>
  <c r="D45" i="66"/>
  <c r="D47" i="66"/>
  <c r="D38" i="66"/>
  <c r="D52" i="66"/>
  <c r="D61" i="66"/>
  <c r="D59" i="66"/>
  <c r="D54" i="66"/>
  <c r="E22" i="67" l="1"/>
  <c r="G22" i="67" s="1"/>
  <c r="F23" i="67" s="1"/>
  <c r="G61" i="67"/>
  <c r="H21" i="67"/>
  <c r="H61" i="67" s="1"/>
  <c r="G47" i="67"/>
  <c r="H47" i="67" s="1"/>
  <c r="J24" i="67"/>
  <c r="D63" i="67"/>
  <c r="J48" i="67"/>
  <c r="I49" i="67"/>
  <c r="D49" i="67"/>
  <c r="C64" i="67"/>
  <c r="C50" i="67"/>
  <c r="C26" i="67"/>
  <c r="I25" i="67"/>
  <c r="D25" i="67"/>
  <c r="D55" i="66"/>
  <c r="D64" i="66"/>
  <c r="D71" i="66" s="1"/>
  <c r="D62" i="66"/>
  <c r="D48" i="66"/>
  <c r="D41" i="66"/>
  <c r="D65" i="66"/>
  <c r="E23" i="67" l="1"/>
  <c r="G23" i="67" s="1"/>
  <c r="F24" i="67" s="1"/>
  <c r="H22" i="67"/>
  <c r="H62" i="67" s="1"/>
  <c r="G62" i="67"/>
  <c r="E48" i="67"/>
  <c r="F48" i="67"/>
  <c r="J25" i="67"/>
  <c r="F25" i="67"/>
  <c r="E25" i="67"/>
  <c r="G25" i="67"/>
  <c r="H25" i="67" s="1"/>
  <c r="J49" i="67"/>
  <c r="D64" i="67"/>
  <c r="I26" i="67"/>
  <c r="C27" i="67"/>
  <c r="D26" i="67"/>
  <c r="C51" i="67"/>
  <c r="I50" i="67"/>
  <c r="D50" i="67"/>
  <c r="D65" i="67" s="1"/>
  <c r="C65" i="67"/>
  <c r="D68" i="66"/>
  <c r="D66" i="66"/>
  <c r="D74" i="66" s="1"/>
  <c r="D72" i="66"/>
  <c r="H23" i="67" l="1"/>
  <c r="E24" i="67"/>
  <c r="G24" i="67" s="1"/>
  <c r="H24" i="67" s="1"/>
  <c r="G48" i="67"/>
  <c r="H48" i="67" s="1"/>
  <c r="I51" i="67"/>
  <c r="C52" i="67"/>
  <c r="D51" i="67"/>
  <c r="D66" i="67" s="1"/>
  <c r="C66" i="67"/>
  <c r="I27" i="67"/>
  <c r="C28" i="67"/>
  <c r="D27" i="67"/>
  <c r="J26" i="67"/>
  <c r="F26" i="67"/>
  <c r="G26" i="67"/>
  <c r="H26" i="67" s="1"/>
  <c r="E26" i="67"/>
  <c r="J50" i="67"/>
  <c r="F50" i="67"/>
  <c r="E50" i="67"/>
  <c r="G50" i="67"/>
  <c r="H50" i="67" s="1"/>
  <c r="H65" i="67" s="1"/>
  <c r="H63" i="67" l="1"/>
  <c r="F49" i="67"/>
  <c r="G63" i="67"/>
  <c r="E49" i="67"/>
  <c r="G65" i="67"/>
  <c r="I28" i="67"/>
  <c r="C29" i="67"/>
  <c r="D28" i="67"/>
  <c r="I52" i="67"/>
  <c r="D52" i="67"/>
  <c r="C67" i="67"/>
  <c r="C53" i="67"/>
  <c r="J27" i="67"/>
  <c r="F27" i="67"/>
  <c r="G27" i="67"/>
  <c r="H27" i="67" s="1"/>
  <c r="E27" i="67"/>
  <c r="J51" i="67"/>
  <c r="F51" i="67"/>
  <c r="E51" i="67"/>
  <c r="G51" i="67"/>
  <c r="H51" i="67" s="1"/>
  <c r="H66" i="67" s="1"/>
  <c r="G49" i="67" l="1"/>
  <c r="G64" i="67" s="1"/>
  <c r="G66" i="67"/>
  <c r="C30" i="67"/>
  <c r="I29" i="67"/>
  <c r="D29" i="67"/>
  <c r="J28" i="67"/>
  <c r="F28" i="67"/>
  <c r="G28" i="67"/>
  <c r="E28" i="67"/>
  <c r="D67" i="67"/>
  <c r="J52" i="67"/>
  <c r="F52" i="67"/>
  <c r="G52" i="67"/>
  <c r="H52" i="67" s="1"/>
  <c r="H67" i="67" s="1"/>
  <c r="E52" i="67"/>
  <c r="C68" i="67"/>
  <c r="C54" i="67"/>
  <c r="I53" i="67"/>
  <c r="D53" i="67"/>
  <c r="D68" i="67" s="1"/>
  <c r="H49" i="67" l="1"/>
  <c r="H64" i="67" s="1"/>
  <c r="G67" i="67"/>
  <c r="J29" i="67"/>
  <c r="F29" i="67"/>
  <c r="E29" i="67"/>
  <c r="G29" i="67"/>
  <c r="H29" i="67" s="1"/>
  <c r="J53" i="67"/>
  <c r="F53" i="67"/>
  <c r="E53" i="67"/>
  <c r="G53" i="67"/>
  <c r="H53" i="67" s="1"/>
  <c r="I30" i="67"/>
  <c r="D30" i="67"/>
  <c r="H28" i="67"/>
  <c r="I54" i="67"/>
  <c r="C69" i="67"/>
  <c r="C55" i="67"/>
  <c r="D54" i="67"/>
  <c r="G68" i="67" l="1"/>
  <c r="J30" i="67"/>
  <c r="F30" i="67"/>
  <c r="G30" i="67"/>
  <c r="H30" i="67" s="1"/>
  <c r="E30" i="67"/>
  <c r="H68" i="67"/>
  <c r="D69" i="67"/>
  <c r="J54" i="67"/>
  <c r="F54" i="67"/>
  <c r="E54" i="67"/>
  <c r="G54" i="67"/>
  <c r="H54" i="67" s="1"/>
  <c r="H69" i="67" s="1"/>
  <c r="I55" i="67"/>
  <c r="D55" i="67"/>
  <c r="C70" i="67"/>
  <c r="G69" i="67" l="1"/>
  <c r="D70" i="67"/>
  <c r="J55" i="67"/>
  <c r="F55" i="67"/>
  <c r="E55" i="67"/>
  <c r="G55" i="67"/>
  <c r="H55" i="67" s="1"/>
  <c r="H70" i="67" s="1"/>
  <c r="G70" i="67" l="1"/>
</calcChain>
</file>

<file path=xl/sharedStrings.xml><?xml version="1.0" encoding="utf-8"?>
<sst xmlns="http://schemas.openxmlformats.org/spreadsheetml/2006/main" count="142" uniqueCount="111">
  <si>
    <t>Anschaffungs-/Herstellungskosten</t>
  </si>
  <si>
    <t>Abschreibungssatz degressiv</t>
  </si>
  <si>
    <t>Geschäftsjahr</t>
  </si>
  <si>
    <t>Anschaffungs-/ Herstellungskosten</t>
  </si>
  <si>
    <t>Degressive Abschreibung</t>
  </si>
  <si>
    <t>Lineare         Abschreibung</t>
  </si>
  <si>
    <t>Kumulierte Abschreibungen</t>
  </si>
  <si>
    <t>Buchwert</t>
  </si>
  <si>
    <t>Investitionsprozesse</t>
  </si>
  <si>
    <t>Abschreibungen</t>
  </si>
  <si>
    <t>Nutzungsdauer</t>
  </si>
  <si>
    <t>Zugangsdatum</t>
  </si>
  <si>
    <t>Abgangsdatum</t>
  </si>
  <si>
    <t>Restnutzungsdauer</t>
  </si>
  <si>
    <t>Gesamtnutzungsdauer [Jahre]</t>
  </si>
  <si>
    <t>Gesamtnutzungsdauer [Monate]</t>
  </si>
  <si>
    <t>Monate im Abgangsjahr</t>
  </si>
  <si>
    <t>Monate im Zugangsjahr</t>
  </si>
  <si>
    <t>(1) Anlagegut</t>
  </si>
  <si>
    <t>(2) Erweiterung</t>
  </si>
  <si>
    <t>Vorgabe Abgangsdatum</t>
  </si>
  <si>
    <t>(3) Gesamttabelle</t>
  </si>
  <si>
    <t>Vorgabe lineare Abschreibung</t>
  </si>
  <si>
    <t>Lohn- und Gehaltsabrechnung</t>
  </si>
  <si>
    <t>Aufgabe</t>
  </si>
  <si>
    <t xml:space="preserve"> 11-1</t>
  </si>
  <si>
    <t>Alter</t>
  </si>
  <si>
    <t>Geburtsjahr</t>
  </si>
  <si>
    <t>Wohnort</t>
  </si>
  <si>
    <t>Arbeitgeber: KV-Satz</t>
  </si>
  <si>
    <t>Arbeitnehmer: KV-Satz</t>
  </si>
  <si>
    <t>Arbeitnehmer: KV-Zusatzbeitragssatz</t>
  </si>
  <si>
    <t>Arbeitgeber: PV-Satz</t>
  </si>
  <si>
    <t>Arbeitnehmer: PV-Satz</t>
  </si>
  <si>
    <t>Arbeitnehmer: PV-Satz Kinderlose</t>
  </si>
  <si>
    <t>Arbeitgeber: RV-Satz</t>
  </si>
  <si>
    <t>Arbeitnehmer: RV-Satz</t>
  </si>
  <si>
    <t>Arbeitgeber: AV-Satz</t>
  </si>
  <si>
    <t>Arbeitnehmer: AV-Satz</t>
  </si>
  <si>
    <t>Beitragsbemessungsgrenze KV &amp; PV</t>
  </si>
  <si>
    <t>Beitragsbemessungsgrenze RV &amp; AV</t>
  </si>
  <si>
    <t>Berechnung</t>
  </si>
  <si>
    <t>Monatliche Bemessungsgrenze KV &amp; PV</t>
  </si>
  <si>
    <t>Bemessungsgrundlage KV &amp; PV</t>
  </si>
  <si>
    <t>Monatliche Bemessungsgrenze RV &amp; AV</t>
  </si>
  <si>
    <t>Bemessungsgrundlage RV &amp; AV</t>
  </si>
  <si>
    <t>Krankenversicherung</t>
  </si>
  <si>
    <t>Arbeitnehmer: KV-Satz + Zusatzbeitragssatz/2</t>
  </si>
  <si>
    <t>Beitrag Krankenversicherung Arbeitnehmer</t>
  </si>
  <si>
    <t>Arbeitgeber: KV-Satz + Zusatzbeitragssatz/2</t>
  </si>
  <si>
    <t>Beitrag Krankenversicherung Arbeitgeber</t>
  </si>
  <si>
    <t>KV-Gesamtbetrag</t>
  </si>
  <si>
    <t>Pflegeversicherung</t>
  </si>
  <si>
    <t>Beitrag Pflegeversicherung Arbeitnehmer</t>
  </si>
  <si>
    <t>Beitrag Pflegeversicherung Arbeitgeber</t>
  </si>
  <si>
    <t>PV-Gesamtbetrag</t>
  </si>
  <si>
    <t>Rentenversicherung</t>
  </si>
  <si>
    <t>Beitrag Rentenversicherung Arbeitnehmer</t>
  </si>
  <si>
    <t>Beitrag Rentenversicherung Arbeitgeber</t>
  </si>
  <si>
    <t>RV-Gesamtbetrag</t>
  </si>
  <si>
    <t>Arbeitslosenversicherung</t>
  </si>
  <si>
    <t>Beitrag Arbeitslosenversicherung Arbeitnehmer</t>
  </si>
  <si>
    <t>Beitrag Arbeitslosenversicherung Arbeitgeber</t>
  </si>
  <si>
    <t>AV-Gesamtbetrag</t>
  </si>
  <si>
    <t>Beitrag Sozialversicherungen Arbeitnehmer</t>
  </si>
  <si>
    <t>Beitrag Sozialversicherungen Arbeitgeber</t>
  </si>
  <si>
    <t>Beitrag Sozialversicherungen Gesamt</t>
  </si>
  <si>
    <t>Abführung Krankenversicherung</t>
  </si>
  <si>
    <t>4120·6020·6300 Gehälter</t>
  </si>
  <si>
    <t>an</t>
  </si>
  <si>
    <t>4130·6110·6410 Gesetzliche soziale Aufwendungen</t>
  </si>
  <si>
    <t>1759·3759·4840 Voraussichtliche Beitragsschuld gegenüber den Sozialversicherungsträgern</t>
  </si>
  <si>
    <t>Buchung Sozialversicherungsbeiträge</t>
  </si>
  <si>
    <t>Thüringen</t>
  </si>
  <si>
    <t>Sozialversicherungspflichtiges Arbeitsentgelt</t>
  </si>
  <si>
    <t>Umsatzsteuer</t>
  </si>
  <si>
    <t>Posten Umsatzsteuervoranmeldung</t>
  </si>
  <si>
    <t>volle EUR</t>
  </si>
  <si>
    <t>Steuer</t>
  </si>
  <si>
    <t>Innergemeinschaftliche Lieferungen</t>
  </si>
  <si>
    <t>Weitere steuerfreie Umsätze (Ausfuhrlieferungen)</t>
  </si>
  <si>
    <t>Steuerpfl. Umsätze zum Steuersatz von 19 %</t>
  </si>
  <si>
    <t>Steuerpflichtige Umsätze zum Steuersatz von 7 %</t>
  </si>
  <si>
    <t>Steuerpfl. innergemeinschaftliche Erwerbe 19 %</t>
  </si>
  <si>
    <t>Steuerpfl. innergemeinschaftliche Erwerbe 7 %</t>
  </si>
  <si>
    <t>Vorsteuerbeträge aus Rechnungen von anderen</t>
  </si>
  <si>
    <t>Vorsteuerbeträge aus innergemeinschaftl. Erwerb</t>
  </si>
  <si>
    <t>Entstandene Einfuhrumsatzsteuer</t>
  </si>
  <si>
    <t>Abziehbare Vorsteuerbeträge</t>
  </si>
  <si>
    <t>Umsatzsteuer-Vorauszahlung / Überschuss (–)</t>
  </si>
  <si>
    <t>Betrag Konto</t>
  </si>
  <si>
    <t>Bemessungsgrundlage</t>
  </si>
  <si>
    <t>Konto</t>
  </si>
  <si>
    <t>8120·4120·5050 Steuerfreie Umsätze</t>
  </si>
  <si>
    <t>8400·4400·5100 Erlöse 19 % Ust</t>
  </si>
  <si>
    <t>8300·4300·5080 Erlöse 7 % Ust</t>
  </si>
  <si>
    <t>Verprobungsdifferenz</t>
  </si>
  <si>
    <t>8125·4125·5055 Steuerfreie innergemeinsch. Lieferungen</t>
  </si>
  <si>
    <t>—</t>
  </si>
  <si>
    <t>3425·5425·6085 Innergemeinschaftlicher Erwerb 19 % Ust</t>
  </si>
  <si>
    <t>1774·3804·4804 Umsatzsteuer aus innergemeinsch. Erwerb 19 %</t>
  </si>
  <si>
    <t>1588·1433·2628 Entstandene Einfuhrumsatzsteuer</t>
  </si>
  <si>
    <t>1574·1404·2604 Abziehbare Vorsteuer aus innergemeinsch. Erwerb 19 %</t>
  </si>
  <si>
    <t>1576·1406·2605 Abziehbare Vorsteuer 19 %</t>
  </si>
  <si>
    <t>Berechnungshilfe</t>
  </si>
  <si>
    <t>1571·1401·2601 Abziehbare Vorsteuer 7%</t>
  </si>
  <si>
    <t>1776·3806·4805 Umsatzsteuer 19 %</t>
  </si>
  <si>
    <t>1771·3801·4801 Umsatzsteuer 7 %</t>
  </si>
  <si>
    <t>1572·1402·2602 Abziehbare Vorsteuer aus innergemeinschaftlichem Erwerb</t>
  </si>
  <si>
    <t>1772·3802·4802 Umsatzsteuer aus innergemeinschaftlichem Erwerb</t>
  </si>
  <si>
    <t>3420·5420·6085 Innergemeinschaftlicher Erwerb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</si>
</sst>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.00\ &quot;€&quot;"/>
    <numFmt numFmtId="165" formatCode="#\ ##0\ &quot;Monate&quot;"/>
    <numFmt numFmtId="166" formatCode="0.0\ %"/>
    <numFmt numFmtId="167" formatCode="#\ ##0\ &quot;Jahre&quot;"/>
    <numFmt numFmtId="168" formatCode="0.000%"/>
    <numFmt numFmtId="169" formatCode="#,##0.00\ &quot;€&quot;"/>
    <numFmt numFmtId="170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81C7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1" fillId="0" borderId="0" xfId="1" applyNumberFormat="1" applyFont="1"/>
    <xf numFmtId="164" fontId="4" fillId="0" borderId="0" xfId="1" applyNumberFormat="1" applyFont="1" applyAlignment="1">
      <alignment horizontal="right"/>
    </xf>
    <xf numFmtId="166" fontId="4" fillId="0" borderId="0" xfId="1" applyNumberFormat="1" applyFont="1"/>
    <xf numFmtId="14" fontId="4" fillId="0" borderId="0" xfId="1" applyNumberFormat="1" applyFont="1" applyAlignment="1">
      <alignment horizontal="right"/>
    </xf>
    <xf numFmtId="0" fontId="4" fillId="0" borderId="0" xfId="1" applyNumberFormat="1" applyFont="1"/>
    <xf numFmtId="0" fontId="4" fillId="0" borderId="0" xfId="1" applyNumberFormat="1" applyFont="1" applyAlignment="1">
      <alignment horizontal="right"/>
    </xf>
    <xf numFmtId="0" fontId="2" fillId="0" borderId="0" xfId="1" applyNumberFormat="1" applyFont="1"/>
    <xf numFmtId="165" fontId="4" fillId="0" borderId="0" xfId="1" applyNumberFormat="1" applyFont="1" applyAlignment="1">
      <alignment horizontal="right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66" fontId="3" fillId="0" borderId="0" xfId="1" applyNumberFormat="1" applyFont="1"/>
    <xf numFmtId="14" fontId="3" fillId="0" borderId="0" xfId="1" applyNumberFormat="1" applyFont="1" applyAlignment="1">
      <alignment horizontal="right"/>
    </xf>
    <xf numFmtId="0" fontId="0" fillId="0" borderId="0" xfId="1" applyNumberFormat="1" applyFont="1"/>
    <xf numFmtId="167" fontId="3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165" fontId="4" fillId="0" borderId="0" xfId="1" applyNumberFormat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 wrapText="1"/>
    </xf>
    <xf numFmtId="0" fontId="0" fillId="0" borderId="0" xfId="0" applyFont="1"/>
    <xf numFmtId="0" fontId="0" fillId="0" borderId="0" xfId="1" applyFont="1" applyAlignment="1">
      <alignment horizontal="right"/>
    </xf>
    <xf numFmtId="0" fontId="0" fillId="0" borderId="0" xfId="1" applyFont="1"/>
    <xf numFmtId="0" fontId="6" fillId="0" borderId="0" xfId="1" applyFont="1"/>
    <xf numFmtId="0" fontId="2" fillId="0" borderId="0" xfId="0" applyFont="1"/>
    <xf numFmtId="0" fontId="7" fillId="0" borderId="0" xfId="1" applyFont="1"/>
    <xf numFmtId="0" fontId="2" fillId="0" borderId="0" xfId="1" applyFont="1"/>
    <xf numFmtId="0" fontId="2" fillId="0" borderId="0" xfId="1" applyFont="1" applyAlignment="1">
      <alignment horizontal="right" vertical="center"/>
    </xf>
    <xf numFmtId="16" fontId="8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/>
    </xf>
    <xf numFmtId="0" fontId="9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 vertical="center"/>
    </xf>
    <xf numFmtId="0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8" fontId="3" fillId="0" borderId="0" xfId="1" applyNumberFormat="1" applyFont="1"/>
    <xf numFmtId="169" fontId="0" fillId="0" borderId="0" xfId="1" applyNumberFormat="1" applyFont="1"/>
    <xf numFmtId="164" fontId="2" fillId="0" borderId="0" xfId="1" applyNumberFormat="1" applyFont="1" applyAlignment="1">
      <alignment horizontal="right"/>
    </xf>
    <xf numFmtId="168" fontId="4" fillId="0" borderId="0" xfId="1" applyNumberFormat="1" applyFont="1"/>
    <xf numFmtId="164" fontId="11" fillId="0" borderId="0" xfId="1" applyNumberFormat="1" applyFont="1" applyAlignment="1">
      <alignment horizontal="right"/>
    </xf>
    <xf numFmtId="169" fontId="4" fillId="0" borderId="0" xfId="1" applyNumberFormat="1" applyFont="1"/>
    <xf numFmtId="0" fontId="12" fillId="0" borderId="0" xfId="0" applyFont="1"/>
    <xf numFmtId="170" fontId="0" fillId="0" borderId="0" xfId="0" applyNumberFormat="1"/>
    <xf numFmtId="169" fontId="2" fillId="0" borderId="0" xfId="0" applyNumberFormat="1" applyFont="1"/>
    <xf numFmtId="169" fontId="0" fillId="0" borderId="0" xfId="0" applyNumberFormat="1"/>
    <xf numFmtId="0" fontId="2" fillId="0" borderId="0" xfId="0" applyFont="1" applyAlignment="1">
      <alignment horizontal="right"/>
    </xf>
    <xf numFmtId="170" fontId="2" fillId="0" borderId="0" xfId="0" applyNumberFormat="1" applyFont="1"/>
    <xf numFmtId="169" fontId="0" fillId="0" borderId="0" xfId="0" applyNumberFormat="1" applyAlignment="1">
      <alignment horizontal="right"/>
    </xf>
    <xf numFmtId="170" fontId="12" fillId="0" borderId="0" xfId="0" applyNumberFormat="1" applyFont="1"/>
    <xf numFmtId="169" fontId="12" fillId="0" borderId="0" xfId="0" applyNumberFormat="1" applyFont="1"/>
    <xf numFmtId="169" fontId="10" fillId="0" borderId="0" xfId="0" applyNumberFormat="1" applyFont="1"/>
  </cellXfs>
  <cellStyles count="2">
    <cellStyle name="Standard" xfId="0" builtinId="0"/>
    <cellStyle name="Standard 2" xfId="1" xr:uid="{00000000-0005-0000-0000-000001000000}"/>
  </cellStyles>
  <dxfs count="15"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AC8B-3A44-45E6-A56E-FDCC51E0749B}">
  <dimension ref="B2:O38"/>
  <sheetViews>
    <sheetView tabSelected="1" zoomScaleNormal="100" workbookViewId="0">
      <selection activeCell="B2" sqref="B2"/>
    </sheetView>
  </sheetViews>
  <sheetFormatPr baseColWidth="10" defaultRowHeight="14.4" x14ac:dyDescent="0.3"/>
  <cols>
    <col min="1" max="1" width="2.5546875" customWidth="1"/>
    <col min="2" max="2" width="12.21875" bestFit="1" customWidth="1"/>
    <col min="3" max="3" width="14.88671875" bestFit="1" customWidth="1"/>
    <col min="4" max="4" width="2.6640625" customWidth="1"/>
    <col min="5" max="5" width="63.33203125" bestFit="1" customWidth="1"/>
    <col min="6" max="6" width="12" bestFit="1" customWidth="1"/>
    <col min="7" max="7" width="2.6640625" customWidth="1"/>
    <col min="8" max="8" width="42" bestFit="1" customWidth="1"/>
    <col min="9" max="9" width="19.88671875" bestFit="1" customWidth="1"/>
    <col min="10" max="10" width="9.5546875" bestFit="1" customWidth="1"/>
    <col min="11" max="11" width="2.6640625" customWidth="1"/>
    <col min="12" max="12" width="19.44140625" bestFit="1" customWidth="1"/>
    <col min="13" max="13" width="2.6640625" customWidth="1"/>
    <col min="14" max="14" width="12" bestFit="1" customWidth="1"/>
    <col min="15" max="15" width="57" bestFit="1" customWidth="1"/>
    <col min="16" max="16" width="2.6640625" customWidth="1"/>
  </cols>
  <sheetData>
    <row r="2" spans="2:15" x14ac:dyDescent="0.3">
      <c r="B2" s="27" t="s">
        <v>75</v>
      </c>
      <c r="C2" s="27"/>
    </row>
    <row r="4" spans="2:15" x14ac:dyDescent="0.3">
      <c r="C4" t="s">
        <v>104</v>
      </c>
      <c r="D4" s="27"/>
      <c r="E4" s="27" t="s">
        <v>92</v>
      </c>
      <c r="F4" s="49" t="s">
        <v>90</v>
      </c>
      <c r="G4" s="27"/>
      <c r="H4" s="27" t="s">
        <v>76</v>
      </c>
      <c r="I4" s="27" t="s">
        <v>91</v>
      </c>
      <c r="J4" s="49" t="s">
        <v>78</v>
      </c>
      <c r="L4" s="27" t="s">
        <v>96</v>
      </c>
      <c r="N4" s="27" t="s">
        <v>90</v>
      </c>
      <c r="O4" s="27" t="s">
        <v>92</v>
      </c>
    </row>
    <row r="5" spans="2:15" x14ac:dyDescent="0.3">
      <c r="D5" s="47"/>
      <c r="E5" s="47"/>
      <c r="F5" s="47"/>
      <c r="G5" s="47"/>
      <c r="H5" s="27"/>
      <c r="I5" s="27" t="s">
        <v>77</v>
      </c>
      <c r="J5" s="47"/>
    </row>
    <row r="6" spans="2:15" x14ac:dyDescent="0.3">
      <c r="D6" s="48"/>
      <c r="E6" s="48"/>
      <c r="F6" s="48"/>
      <c r="G6" s="48"/>
      <c r="I6" s="46"/>
      <c r="J6" s="48"/>
    </row>
    <row r="7" spans="2:15" x14ac:dyDescent="0.3">
      <c r="D7" s="48"/>
      <c r="E7" s="48" t="s">
        <v>97</v>
      </c>
      <c r="F7" s="14">
        <v>0</v>
      </c>
      <c r="G7" s="48"/>
      <c r="H7" t="s">
        <v>79</v>
      </c>
      <c r="I7" s="52">
        <f>ROUNDDOWN(F7,0)</f>
        <v>0</v>
      </c>
      <c r="J7" s="51" t="s">
        <v>98</v>
      </c>
      <c r="L7" s="51" t="s">
        <v>98</v>
      </c>
    </row>
    <row r="8" spans="2:15" x14ac:dyDescent="0.3">
      <c r="D8" s="48"/>
      <c r="E8" s="48"/>
      <c r="F8" s="48"/>
      <c r="G8" s="48"/>
      <c r="I8" s="52"/>
      <c r="J8" s="48"/>
    </row>
    <row r="9" spans="2:15" x14ac:dyDescent="0.3">
      <c r="D9" s="48"/>
      <c r="E9" s="48" t="s">
        <v>93</v>
      </c>
      <c r="F9" s="14">
        <v>4500.87</v>
      </c>
      <c r="G9" s="48"/>
      <c r="H9" t="s">
        <v>80</v>
      </c>
      <c r="I9" s="52">
        <f>ROUNDDOWN(F9,0)</f>
        <v>4500</v>
      </c>
      <c r="J9" s="51" t="s">
        <v>98</v>
      </c>
      <c r="L9" s="51" t="s">
        <v>98</v>
      </c>
    </row>
    <row r="10" spans="2:15" x14ac:dyDescent="0.3">
      <c r="D10" s="48"/>
      <c r="E10" s="48"/>
      <c r="F10" s="48"/>
      <c r="G10" s="48"/>
      <c r="I10" s="52"/>
      <c r="J10" s="48"/>
    </row>
    <row r="11" spans="2:15" x14ac:dyDescent="0.3">
      <c r="D11" s="48"/>
      <c r="E11" s="48" t="s">
        <v>94</v>
      </c>
      <c r="F11" s="14">
        <v>2520.92</v>
      </c>
      <c r="G11" s="48"/>
      <c r="H11" t="s">
        <v>81</v>
      </c>
      <c r="I11" s="52">
        <f>ROUNDDOWN(F11,0)</f>
        <v>2520</v>
      </c>
      <c r="J11" s="53">
        <f>ROUND(I11*0.19,2)</f>
        <v>478.8</v>
      </c>
      <c r="L11" s="53">
        <f>N11-J11</f>
        <v>0.17000000000001592</v>
      </c>
      <c r="N11" s="48">
        <f>ROUND(F11*0.19,2)</f>
        <v>478.97</v>
      </c>
      <c r="O11" t="s">
        <v>106</v>
      </c>
    </row>
    <row r="12" spans="2:15" x14ac:dyDescent="0.3">
      <c r="D12" s="48"/>
      <c r="E12" s="48"/>
      <c r="F12" s="48"/>
      <c r="G12" s="48"/>
      <c r="I12" s="52"/>
      <c r="J12" s="53"/>
      <c r="L12" s="45"/>
    </row>
    <row r="13" spans="2:15" x14ac:dyDescent="0.3">
      <c r="D13" s="48"/>
      <c r="E13" s="48" t="s">
        <v>95</v>
      </c>
      <c r="F13" s="14">
        <v>3333.66</v>
      </c>
      <c r="G13" s="48"/>
      <c r="H13" t="s">
        <v>82</v>
      </c>
      <c r="I13" s="52">
        <f>ROUNDDOWN(F13,0)</f>
        <v>3333</v>
      </c>
      <c r="J13" s="53">
        <f>ROUND(I13*0.07,2)</f>
        <v>233.31</v>
      </c>
      <c r="L13" s="53">
        <f>N13-J13</f>
        <v>5.0000000000011369E-2</v>
      </c>
      <c r="N13" s="48">
        <f>ROUND(F13*0.07,2)</f>
        <v>233.36</v>
      </c>
      <c r="O13" t="s">
        <v>107</v>
      </c>
    </row>
    <row r="14" spans="2:15" x14ac:dyDescent="0.3">
      <c r="D14" s="48"/>
      <c r="E14" s="48"/>
      <c r="F14" s="48"/>
      <c r="G14" s="48"/>
      <c r="I14" s="52"/>
      <c r="J14" s="53"/>
    </row>
    <row r="15" spans="2:15" x14ac:dyDescent="0.3">
      <c r="D15" s="48"/>
      <c r="E15" s="48" t="s">
        <v>99</v>
      </c>
      <c r="F15" s="14">
        <v>2100</v>
      </c>
      <c r="G15" s="48"/>
      <c r="H15" t="s">
        <v>83</v>
      </c>
      <c r="I15" s="52">
        <f>ROUNDDOWN(F15,0)</f>
        <v>2100</v>
      </c>
      <c r="J15" s="53">
        <f>ROUND(I15*0.19,2)</f>
        <v>399</v>
      </c>
      <c r="L15" s="48">
        <f>N15-J15</f>
        <v>0</v>
      </c>
      <c r="N15" s="48">
        <f>ROUND(F15*0.19,2)</f>
        <v>399</v>
      </c>
      <c r="O15" t="s">
        <v>100</v>
      </c>
    </row>
    <row r="16" spans="2:15" x14ac:dyDescent="0.3">
      <c r="D16" s="48"/>
      <c r="E16" s="48"/>
      <c r="F16" s="48"/>
      <c r="G16" s="48"/>
      <c r="I16" s="52"/>
      <c r="J16" s="53"/>
    </row>
    <row r="17" spans="3:15" x14ac:dyDescent="0.3">
      <c r="D17" s="48"/>
      <c r="E17" s="48" t="s">
        <v>110</v>
      </c>
      <c r="F17" s="14">
        <v>0</v>
      </c>
      <c r="G17" s="48"/>
      <c r="H17" t="s">
        <v>84</v>
      </c>
      <c r="I17" s="52">
        <f>ROUNDDOWN(F17,0)</f>
        <v>0</v>
      </c>
      <c r="J17" s="53">
        <f>ROUND(I17*0.07,2)</f>
        <v>0</v>
      </c>
      <c r="L17" s="48">
        <f>N17-J17</f>
        <v>0</v>
      </c>
      <c r="N17" s="48">
        <f>ROUND(F17*0.07,2)</f>
        <v>0</v>
      </c>
      <c r="O17" t="s">
        <v>109</v>
      </c>
    </row>
    <row r="18" spans="3:15" x14ac:dyDescent="0.3">
      <c r="D18" s="48"/>
      <c r="E18" s="48"/>
      <c r="F18" s="48"/>
      <c r="G18" s="48"/>
      <c r="I18" s="46"/>
      <c r="J18" s="53"/>
    </row>
    <row r="19" spans="3:15" x14ac:dyDescent="0.3">
      <c r="D19" s="48"/>
      <c r="E19" s="48"/>
      <c r="F19" s="48"/>
      <c r="G19" s="48"/>
      <c r="H19" s="27" t="s">
        <v>75</v>
      </c>
      <c r="I19" s="50"/>
      <c r="J19" s="54">
        <f>SUM(J7:J17)</f>
        <v>1111.1100000000001</v>
      </c>
      <c r="L19" s="54">
        <f>SUM(L7:L17)</f>
        <v>0.22000000000002728</v>
      </c>
    </row>
    <row r="20" spans="3:15" x14ac:dyDescent="0.3">
      <c r="D20" s="48"/>
      <c r="E20" s="48"/>
      <c r="F20" s="48"/>
      <c r="G20" s="48"/>
      <c r="I20" s="46"/>
      <c r="J20" s="53"/>
    </row>
    <row r="21" spans="3:15" x14ac:dyDescent="0.3">
      <c r="C21" s="14">
        <v>685</v>
      </c>
      <c r="D21" s="48"/>
      <c r="E21" s="48" t="s">
        <v>103</v>
      </c>
      <c r="F21" s="48">
        <f>ROUND(C21*0.19,2)</f>
        <v>130.15</v>
      </c>
      <c r="G21" s="48"/>
      <c r="H21" t="s">
        <v>85</v>
      </c>
      <c r="I21" s="46"/>
      <c r="J21" s="53">
        <f>F21+F22</f>
        <v>156.56</v>
      </c>
    </row>
    <row r="22" spans="3:15" x14ac:dyDescent="0.3">
      <c r="C22" s="14">
        <v>377.27</v>
      </c>
      <c r="D22" s="48"/>
      <c r="E22" s="48" t="s">
        <v>105</v>
      </c>
      <c r="F22" s="48">
        <f>ROUND(C22*0.07,2)</f>
        <v>26.41</v>
      </c>
      <c r="G22" s="48"/>
      <c r="I22" s="46"/>
      <c r="J22" s="53"/>
    </row>
    <row r="23" spans="3:15" x14ac:dyDescent="0.3">
      <c r="D23" s="48"/>
      <c r="E23" s="48"/>
      <c r="F23" s="48"/>
      <c r="G23" s="48"/>
      <c r="I23" s="46"/>
      <c r="J23" s="53"/>
    </row>
    <row r="24" spans="3:15" x14ac:dyDescent="0.3">
      <c r="D24" s="48"/>
      <c r="E24" s="48" t="s">
        <v>102</v>
      </c>
      <c r="F24" s="48">
        <f>ROUND(F15*0.19,2)</f>
        <v>399</v>
      </c>
      <c r="G24" s="48"/>
      <c r="H24" t="s">
        <v>86</v>
      </c>
      <c r="I24" s="46"/>
      <c r="J24" s="53">
        <f>F24+F25</f>
        <v>399</v>
      </c>
    </row>
    <row r="25" spans="3:15" x14ac:dyDescent="0.3">
      <c r="D25" s="48"/>
      <c r="E25" s="48" t="s">
        <v>108</v>
      </c>
      <c r="F25" s="48">
        <f>ROUND(F17*0.07,2)</f>
        <v>0</v>
      </c>
      <c r="G25" s="48"/>
      <c r="I25" s="46"/>
      <c r="J25" s="53"/>
    </row>
    <row r="26" spans="3:15" x14ac:dyDescent="0.3">
      <c r="D26" s="48"/>
      <c r="E26" s="48"/>
      <c r="F26" s="48"/>
      <c r="G26" s="48"/>
      <c r="I26" s="46"/>
      <c r="J26" s="53"/>
    </row>
    <row r="27" spans="3:15" x14ac:dyDescent="0.3">
      <c r="C27" s="14">
        <v>0</v>
      </c>
      <c r="D27" s="48"/>
      <c r="E27" s="48" t="s">
        <v>101</v>
      </c>
      <c r="F27" s="48">
        <f>ROUND(C27*0.19,2)</f>
        <v>0</v>
      </c>
      <c r="G27" s="48"/>
      <c r="H27" t="s">
        <v>87</v>
      </c>
      <c r="I27" s="46"/>
      <c r="J27" s="53">
        <f>F27</f>
        <v>0</v>
      </c>
    </row>
    <row r="28" spans="3:15" x14ac:dyDescent="0.3">
      <c r="D28" s="48"/>
      <c r="E28" s="48"/>
      <c r="F28" s="48"/>
      <c r="G28" s="48"/>
      <c r="I28" s="46"/>
      <c r="J28" s="53"/>
    </row>
    <row r="29" spans="3:15" x14ac:dyDescent="0.3">
      <c r="D29" s="48"/>
      <c r="E29" s="48"/>
      <c r="F29" s="48"/>
      <c r="G29" s="48"/>
      <c r="H29" s="27" t="s">
        <v>88</v>
      </c>
      <c r="I29" s="50"/>
      <c r="J29" s="54">
        <f>SUM(J21:J27)</f>
        <v>555.55999999999995</v>
      </c>
    </row>
    <row r="30" spans="3:15" x14ac:dyDescent="0.3">
      <c r="D30" s="48"/>
      <c r="E30" s="48"/>
      <c r="F30" s="48"/>
      <c r="G30" s="48"/>
      <c r="I30" s="46"/>
      <c r="J30" s="53"/>
    </row>
    <row r="31" spans="3:15" x14ac:dyDescent="0.3">
      <c r="D31" s="48"/>
      <c r="E31" s="48"/>
      <c r="F31" s="48"/>
      <c r="G31" s="48"/>
      <c r="H31" t="s">
        <v>89</v>
      </c>
      <c r="I31" s="46"/>
      <c r="J31" s="53">
        <f>J19-J29</f>
        <v>555.55000000000018</v>
      </c>
    </row>
    <row r="32" spans="3:15" x14ac:dyDescent="0.3">
      <c r="D32" s="48"/>
      <c r="E32" s="48"/>
      <c r="F32" s="48"/>
      <c r="G32" s="48"/>
      <c r="I32" s="46"/>
      <c r="J32" s="48"/>
    </row>
    <row r="33" spans="4:10" x14ac:dyDescent="0.3">
      <c r="D33" s="48"/>
      <c r="E33" s="48"/>
      <c r="F33" s="48"/>
      <c r="G33" s="48"/>
      <c r="I33" s="46"/>
      <c r="J33" s="48"/>
    </row>
    <row r="34" spans="4:10" x14ac:dyDescent="0.3">
      <c r="D34" s="48"/>
      <c r="E34" s="48"/>
      <c r="F34" s="48"/>
      <c r="G34" s="48"/>
      <c r="I34" s="46"/>
      <c r="J34" s="48"/>
    </row>
    <row r="35" spans="4:10" x14ac:dyDescent="0.3">
      <c r="D35" s="48"/>
      <c r="E35" s="48"/>
      <c r="F35" s="48"/>
      <c r="G35" s="48"/>
      <c r="I35" s="46"/>
      <c r="J35" s="48"/>
    </row>
    <row r="36" spans="4:10" x14ac:dyDescent="0.3">
      <c r="D36" s="48"/>
      <c r="E36" s="48"/>
      <c r="F36" s="48"/>
      <c r="G36" s="48"/>
      <c r="I36" s="46"/>
      <c r="J36" s="48"/>
    </row>
    <row r="37" spans="4:10" x14ac:dyDescent="0.3">
      <c r="D37" s="48"/>
      <c r="E37" s="48"/>
      <c r="F37" s="48"/>
      <c r="G37" s="48"/>
      <c r="I37" s="46"/>
      <c r="J37" s="48"/>
    </row>
    <row r="38" spans="4:10" x14ac:dyDescent="0.3">
      <c r="D38" s="48"/>
      <c r="E38" s="48"/>
      <c r="F38" s="48"/>
      <c r="G38" s="48"/>
      <c r="J38" s="4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40BB5-5580-40BB-B7FC-4F7E0F79DAB9}">
  <sheetPr>
    <pageSetUpPr fitToPage="1"/>
  </sheetPr>
  <dimension ref="A1:K262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8" style="3" bestFit="1" customWidth="1"/>
    <col min="3" max="3" width="28.88671875" style="3" bestFit="1" customWidth="1"/>
    <col min="4" max="4" width="17.6640625" style="2" customWidth="1"/>
    <col min="5" max="10" width="17.6640625" style="3" customWidth="1"/>
    <col min="11" max="11" width="2.6640625" style="3" customWidth="1"/>
    <col min="12" max="16384" width="11.44140625" style="3"/>
  </cols>
  <sheetData>
    <row r="1" spans="1:11" s="8" customFormat="1" x14ac:dyDescent="0.3">
      <c r="D1" s="9"/>
    </row>
    <row r="2" spans="1:11" s="8" customFormat="1" x14ac:dyDescent="0.3">
      <c r="B2" s="10" t="s">
        <v>8</v>
      </c>
      <c r="D2" s="9"/>
    </row>
    <row r="3" spans="1:11" s="8" customFormat="1" x14ac:dyDescent="0.3">
      <c r="B3" s="17" t="s">
        <v>9</v>
      </c>
      <c r="D3" s="9"/>
    </row>
    <row r="4" spans="1:11" s="8" customFormat="1" x14ac:dyDescent="0.3">
      <c r="B4" s="17"/>
      <c r="D4" s="9"/>
    </row>
    <row r="5" spans="1:11" s="8" customFormat="1" x14ac:dyDescent="0.3">
      <c r="B5" s="10" t="s">
        <v>18</v>
      </c>
      <c r="D5" s="9"/>
    </row>
    <row r="6" spans="1:11" s="8" customFormat="1" x14ac:dyDescent="0.3">
      <c r="B6" s="10"/>
      <c r="D6" s="9"/>
    </row>
    <row r="7" spans="1:11" x14ac:dyDescent="0.3">
      <c r="A7" s="5"/>
      <c r="B7" s="5"/>
      <c r="C7" s="3" t="s">
        <v>0</v>
      </c>
      <c r="D7" s="14">
        <v>384000</v>
      </c>
      <c r="E7" s="5"/>
      <c r="F7" s="5"/>
      <c r="G7" s="5"/>
      <c r="H7" s="5"/>
      <c r="I7" s="5"/>
      <c r="J7" s="5"/>
      <c r="K7" s="5"/>
    </row>
    <row r="8" spans="1:11" x14ac:dyDescent="0.3">
      <c r="A8" s="11"/>
      <c r="B8" s="11"/>
      <c r="C8" s="17" t="s">
        <v>11</v>
      </c>
      <c r="D8" s="16">
        <v>36998</v>
      </c>
      <c r="E8" s="11"/>
      <c r="F8" s="11"/>
      <c r="G8" s="11"/>
      <c r="H8" s="11"/>
      <c r="I8" s="11"/>
      <c r="J8" s="11"/>
      <c r="K8" s="11"/>
    </row>
    <row r="9" spans="1:11" x14ac:dyDescent="0.3">
      <c r="A9" s="11"/>
      <c r="B9" s="11"/>
      <c r="C9" s="17" t="s">
        <v>14</v>
      </c>
      <c r="D9" s="18">
        <v>6</v>
      </c>
      <c r="E9" s="11"/>
      <c r="F9" s="11"/>
      <c r="G9" s="11"/>
      <c r="H9" s="11"/>
      <c r="I9" s="11"/>
      <c r="J9" s="11"/>
      <c r="K9" s="11"/>
    </row>
    <row r="10" spans="1:11" x14ac:dyDescent="0.3">
      <c r="A10" s="11"/>
      <c r="B10" s="11"/>
      <c r="C10" s="17" t="s">
        <v>20</v>
      </c>
      <c r="D10" s="7">
        <f>DATE(YEAR(D8)+D9,MONTH(D8),DAY(D8)+1)</f>
        <v>39190</v>
      </c>
      <c r="E10" s="11"/>
      <c r="F10" s="11"/>
      <c r="G10" s="11"/>
      <c r="H10" s="11"/>
      <c r="I10" s="11"/>
      <c r="J10" s="11"/>
      <c r="K10" s="11"/>
    </row>
    <row r="11" spans="1:11" x14ac:dyDescent="0.3">
      <c r="A11" s="11"/>
      <c r="B11" s="11"/>
      <c r="C11" s="17" t="s">
        <v>12</v>
      </c>
      <c r="D11" s="16">
        <v>38030</v>
      </c>
      <c r="E11" s="11"/>
      <c r="F11" s="11"/>
      <c r="G11" s="11"/>
      <c r="H11" s="11"/>
      <c r="I11" s="11"/>
      <c r="J11" s="11"/>
      <c r="K11" s="11"/>
    </row>
    <row r="12" spans="1:11" x14ac:dyDescent="0.3">
      <c r="A12" s="11"/>
      <c r="B12" s="11"/>
      <c r="C12" s="17" t="s">
        <v>22</v>
      </c>
      <c r="D12" s="6">
        <f>1/D9</f>
        <v>0.16666666666666666</v>
      </c>
      <c r="E12" s="11"/>
      <c r="F12" s="11"/>
      <c r="G12" s="11"/>
      <c r="H12" s="11"/>
      <c r="I12" s="11"/>
      <c r="J12" s="11"/>
      <c r="K12" s="11"/>
    </row>
    <row r="13" spans="1:11" x14ac:dyDescent="0.3">
      <c r="A13" s="6"/>
      <c r="B13" s="6"/>
      <c r="C13" s="3" t="s">
        <v>1</v>
      </c>
      <c r="D13" s="15">
        <v>0.25</v>
      </c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11"/>
      <c r="B15" s="11"/>
      <c r="C15" s="17" t="s">
        <v>17</v>
      </c>
      <c r="D15" s="11">
        <f>13-MONTH(D8)</f>
        <v>9</v>
      </c>
      <c r="E15" s="11"/>
      <c r="F15" s="11"/>
      <c r="G15" s="11"/>
      <c r="H15" s="11"/>
      <c r="I15" s="11"/>
      <c r="J15" s="11"/>
      <c r="K15" s="11"/>
    </row>
    <row r="16" spans="1:11" x14ac:dyDescent="0.3">
      <c r="A16" s="11"/>
      <c r="B16" s="11"/>
      <c r="C16" s="17" t="s">
        <v>15</v>
      </c>
      <c r="D16" s="11">
        <f>D9*12</f>
        <v>72</v>
      </c>
      <c r="E16" s="11"/>
      <c r="F16" s="11"/>
      <c r="G16" s="11"/>
      <c r="H16" s="11"/>
      <c r="I16" s="11"/>
      <c r="J16" s="11"/>
      <c r="K16" s="11"/>
    </row>
    <row r="17" spans="1:11" x14ac:dyDescent="0.3">
      <c r="A17" s="11"/>
      <c r="B17" s="11"/>
      <c r="C17" s="17" t="s">
        <v>16</v>
      </c>
      <c r="D17" s="11">
        <f>MONTH(D11)-1</f>
        <v>1</v>
      </c>
      <c r="E17" s="11"/>
      <c r="F17" s="11"/>
      <c r="G17" s="11"/>
      <c r="H17" s="11"/>
      <c r="I17" s="11"/>
      <c r="J17" s="11"/>
      <c r="K17" s="11"/>
    </row>
    <row r="18" spans="1:11" x14ac:dyDescent="0.3">
      <c r="C18" s="4"/>
      <c r="D18" s="3"/>
    </row>
    <row r="19" spans="1:11" s="8" customFormat="1" ht="28.8" x14ac:dyDescent="0.3">
      <c r="C19" s="1" t="s">
        <v>2</v>
      </c>
      <c r="D19" s="22" t="s">
        <v>3</v>
      </c>
      <c r="E19" s="12" t="s">
        <v>4</v>
      </c>
      <c r="F19" s="12" t="s">
        <v>5</v>
      </c>
      <c r="G19" s="22" t="s">
        <v>6</v>
      </c>
      <c r="H19" s="22" t="s">
        <v>7</v>
      </c>
      <c r="I19" s="19" t="s">
        <v>10</v>
      </c>
      <c r="J19" s="19" t="s">
        <v>13</v>
      </c>
    </row>
    <row r="20" spans="1:11" s="8" customFormat="1" x14ac:dyDescent="0.3">
      <c r="C20" s="13">
        <v>2000</v>
      </c>
      <c r="D20" s="5">
        <f t="shared" ref="D20:D30" si="0">IF(AND(C20&gt;=YEAR(D$8),C20&lt;=YEAR(D$11)),D$7,0)</f>
        <v>0</v>
      </c>
      <c r="E20" s="5">
        <f t="shared" ref="E20:E30" si="1">IF(I20&gt;0,(D20-G19)*D$13*I20/12,0)</f>
        <v>0</v>
      </c>
      <c r="F20" s="5">
        <f>IF(I20&gt;0,(D20-G19)*I20/(I20+J20),0)</f>
        <v>0</v>
      </c>
      <c r="G20" s="5">
        <f>MAX(E20,F20)</f>
        <v>0</v>
      </c>
      <c r="H20" s="5">
        <f>D20-G20</f>
        <v>0</v>
      </c>
      <c r="I20" s="20">
        <f t="shared" ref="I20:I30" si="2">IF(AND(C20&gt;=YEAR(D$8),C20&lt;=YEAR(D$11)),12,0)-IF(YEAR(D$8)=C20,12-D$15,0)-IF(YEAR(D$11)=C20,12-D$17,0)</f>
        <v>0</v>
      </c>
      <c r="J20" s="20">
        <f>IF(I20&gt;0,D$16-SUM(I$20:I20),0)</f>
        <v>0</v>
      </c>
    </row>
    <row r="21" spans="1:11" s="8" customFormat="1" x14ac:dyDescent="0.3">
      <c r="C21" s="21">
        <f>C20+1</f>
        <v>2001</v>
      </c>
      <c r="D21" s="5">
        <f t="shared" si="0"/>
        <v>384000</v>
      </c>
      <c r="E21" s="5">
        <f t="shared" si="1"/>
        <v>72000</v>
      </c>
      <c r="F21" s="5">
        <f>IF(I21&gt;0,(D21-G20)*I21/(I21+J21),0)</f>
        <v>48000</v>
      </c>
      <c r="G21" s="5">
        <f>G20+MAX(E21,F21)</f>
        <v>72000</v>
      </c>
      <c r="H21" s="5">
        <f>D21-G21</f>
        <v>312000</v>
      </c>
      <c r="I21" s="20">
        <f t="shared" si="2"/>
        <v>9</v>
      </c>
      <c r="J21" s="20">
        <f>IF(I21&gt;0,D$16-SUM(I$20:I21),0)</f>
        <v>63</v>
      </c>
    </row>
    <row r="22" spans="1:11" s="8" customFormat="1" x14ac:dyDescent="0.3">
      <c r="C22" s="21">
        <f t="shared" ref="C22:C30" si="3">C21+1</f>
        <v>2002</v>
      </c>
      <c r="D22" s="5">
        <f t="shared" si="0"/>
        <v>384000</v>
      </c>
      <c r="E22" s="5">
        <f t="shared" si="1"/>
        <v>78000</v>
      </c>
      <c r="F22" s="5">
        <f t="shared" ref="F22:F30" si="4">IF(I22&gt;0,(D22-G21)*I22/(I22+J22),0)</f>
        <v>59428.571428571428</v>
      </c>
      <c r="G22" s="5">
        <f t="shared" ref="G22:G23" si="5">G21+MAX(E22,F22)</f>
        <v>150000</v>
      </c>
      <c r="H22" s="5">
        <f t="shared" ref="H22:H30" si="6">D22-G22</f>
        <v>234000</v>
      </c>
      <c r="I22" s="20">
        <f t="shared" si="2"/>
        <v>12</v>
      </c>
      <c r="J22" s="20">
        <f>IF(I22&gt;0,D$16-SUM(I$20:I22),0)</f>
        <v>51</v>
      </c>
    </row>
    <row r="23" spans="1:11" s="8" customFormat="1" x14ac:dyDescent="0.3">
      <c r="C23" s="21">
        <f t="shared" si="3"/>
        <v>2003</v>
      </c>
      <c r="D23" s="5">
        <f t="shared" si="0"/>
        <v>384000</v>
      </c>
      <c r="E23" s="5">
        <f t="shared" si="1"/>
        <v>58500</v>
      </c>
      <c r="F23" s="5">
        <f t="shared" si="4"/>
        <v>55058.823529411762</v>
      </c>
      <c r="G23" s="5">
        <f t="shared" si="5"/>
        <v>208500</v>
      </c>
      <c r="H23" s="5">
        <f t="shared" si="6"/>
        <v>175500</v>
      </c>
      <c r="I23" s="20">
        <f t="shared" si="2"/>
        <v>12</v>
      </c>
      <c r="J23" s="20">
        <f>IF(I23&gt;0,D$16-SUM(I$20:I23),0)</f>
        <v>39</v>
      </c>
    </row>
    <row r="24" spans="1:11" s="8" customFormat="1" x14ac:dyDescent="0.3">
      <c r="C24" s="21">
        <f t="shared" si="3"/>
        <v>2004</v>
      </c>
      <c r="D24" s="5">
        <f t="shared" si="0"/>
        <v>384000</v>
      </c>
      <c r="E24" s="5">
        <f t="shared" si="1"/>
        <v>3656.25</v>
      </c>
      <c r="F24" s="5">
        <f t="shared" si="4"/>
        <v>4500</v>
      </c>
      <c r="G24" s="5">
        <f>IF(I24&gt;0,G23+MAX(E24,F24),0)</f>
        <v>213000</v>
      </c>
      <c r="H24" s="5">
        <f t="shared" si="6"/>
        <v>171000</v>
      </c>
      <c r="I24" s="20">
        <f t="shared" si="2"/>
        <v>1</v>
      </c>
      <c r="J24" s="20">
        <f>IF(I24&gt;0,D$16-SUM(I$20:I24),0)</f>
        <v>38</v>
      </c>
    </row>
    <row r="25" spans="1:11" s="8" customFormat="1" x14ac:dyDescent="0.3">
      <c r="C25" s="21">
        <f t="shared" si="3"/>
        <v>2005</v>
      </c>
      <c r="D25" s="5">
        <f t="shared" si="0"/>
        <v>0</v>
      </c>
      <c r="E25" s="5">
        <f t="shared" si="1"/>
        <v>0</v>
      </c>
      <c r="F25" s="5">
        <f t="shared" si="4"/>
        <v>0</v>
      </c>
      <c r="G25" s="5">
        <f t="shared" ref="G25:G30" si="7">IF(I25&gt;0,G24+MAX(E25,F25),0)</f>
        <v>0</v>
      </c>
      <c r="H25" s="5">
        <f t="shared" si="6"/>
        <v>0</v>
      </c>
      <c r="I25" s="20">
        <f t="shared" si="2"/>
        <v>0</v>
      </c>
      <c r="J25" s="20">
        <f>IF(I25&gt;0,D$16-SUM(I$20:I25),0)</f>
        <v>0</v>
      </c>
    </row>
    <row r="26" spans="1:11" s="8" customFormat="1" x14ac:dyDescent="0.3">
      <c r="C26" s="21">
        <f t="shared" si="3"/>
        <v>2006</v>
      </c>
      <c r="D26" s="5">
        <f t="shared" si="0"/>
        <v>0</v>
      </c>
      <c r="E26" s="5">
        <f t="shared" si="1"/>
        <v>0</v>
      </c>
      <c r="F26" s="5">
        <f t="shared" si="4"/>
        <v>0</v>
      </c>
      <c r="G26" s="5">
        <f t="shared" si="7"/>
        <v>0</v>
      </c>
      <c r="H26" s="5">
        <f t="shared" si="6"/>
        <v>0</v>
      </c>
      <c r="I26" s="20">
        <f t="shared" si="2"/>
        <v>0</v>
      </c>
      <c r="J26" s="20">
        <f>IF(I26&gt;0,D$16-SUM(I$20:I26),0)</f>
        <v>0</v>
      </c>
    </row>
    <row r="27" spans="1:11" s="8" customFormat="1" x14ac:dyDescent="0.3">
      <c r="C27" s="21">
        <f t="shared" si="3"/>
        <v>2007</v>
      </c>
      <c r="D27" s="5">
        <f t="shared" si="0"/>
        <v>0</v>
      </c>
      <c r="E27" s="5">
        <f t="shared" si="1"/>
        <v>0</v>
      </c>
      <c r="F27" s="5">
        <f t="shared" si="4"/>
        <v>0</v>
      </c>
      <c r="G27" s="5">
        <f t="shared" si="7"/>
        <v>0</v>
      </c>
      <c r="H27" s="5">
        <f t="shared" si="6"/>
        <v>0</v>
      </c>
      <c r="I27" s="20">
        <f t="shared" si="2"/>
        <v>0</v>
      </c>
      <c r="J27" s="20">
        <f>IF(I27&gt;0,D$16-SUM(I$20:I27),0)</f>
        <v>0</v>
      </c>
    </row>
    <row r="28" spans="1:11" s="8" customFormat="1" x14ac:dyDescent="0.3">
      <c r="C28" s="21">
        <f t="shared" si="3"/>
        <v>2008</v>
      </c>
      <c r="D28" s="5">
        <f t="shared" si="0"/>
        <v>0</v>
      </c>
      <c r="E28" s="5">
        <f t="shared" si="1"/>
        <v>0</v>
      </c>
      <c r="F28" s="5">
        <f t="shared" si="4"/>
        <v>0</v>
      </c>
      <c r="G28" s="5">
        <f t="shared" si="7"/>
        <v>0</v>
      </c>
      <c r="H28" s="5">
        <f t="shared" si="6"/>
        <v>0</v>
      </c>
      <c r="I28" s="20">
        <f t="shared" si="2"/>
        <v>0</v>
      </c>
      <c r="J28" s="20">
        <f>IF(I28&gt;0,D$16-SUM(I$20:I28),0)</f>
        <v>0</v>
      </c>
    </row>
    <row r="29" spans="1:11" s="8" customFormat="1" x14ac:dyDescent="0.3">
      <c r="C29" s="21">
        <f t="shared" si="3"/>
        <v>2009</v>
      </c>
      <c r="D29" s="5">
        <f t="shared" si="0"/>
        <v>0</v>
      </c>
      <c r="E29" s="5">
        <f t="shared" si="1"/>
        <v>0</v>
      </c>
      <c r="F29" s="5">
        <f t="shared" si="4"/>
        <v>0</v>
      </c>
      <c r="G29" s="5">
        <f t="shared" si="7"/>
        <v>0</v>
      </c>
      <c r="H29" s="5">
        <f t="shared" si="6"/>
        <v>0</v>
      </c>
      <c r="I29" s="20">
        <f t="shared" si="2"/>
        <v>0</v>
      </c>
      <c r="J29" s="20">
        <f>IF(I29&gt;0,D$16-SUM(I$20:I29),0)</f>
        <v>0</v>
      </c>
    </row>
    <row r="30" spans="1:11" s="8" customFormat="1" x14ac:dyDescent="0.3">
      <c r="C30" s="21">
        <f t="shared" si="3"/>
        <v>2010</v>
      </c>
      <c r="D30" s="5">
        <f t="shared" si="0"/>
        <v>0</v>
      </c>
      <c r="E30" s="5">
        <f t="shared" si="1"/>
        <v>0</v>
      </c>
      <c r="F30" s="5">
        <f t="shared" si="4"/>
        <v>0</v>
      </c>
      <c r="G30" s="5">
        <f t="shared" si="7"/>
        <v>0</v>
      </c>
      <c r="H30" s="5">
        <f t="shared" si="6"/>
        <v>0</v>
      </c>
      <c r="I30" s="20">
        <f t="shared" si="2"/>
        <v>0</v>
      </c>
      <c r="J30" s="20">
        <f>IF(I30&gt;0,D$16-SUM(I$20:I30),0)</f>
        <v>0</v>
      </c>
    </row>
    <row r="31" spans="1:11" s="8" customFormat="1" x14ac:dyDescent="0.3">
      <c r="D31" s="9"/>
    </row>
    <row r="32" spans="1:11" s="8" customFormat="1" x14ac:dyDescent="0.3">
      <c r="D32" s="9"/>
    </row>
    <row r="33" spans="2:10" s="8" customFormat="1" x14ac:dyDescent="0.3">
      <c r="B33" s="10" t="s">
        <v>19</v>
      </c>
      <c r="D33" s="9"/>
    </row>
    <row r="34" spans="2:10" s="8" customFormat="1" x14ac:dyDescent="0.3">
      <c r="B34" s="10"/>
      <c r="D34" s="9"/>
    </row>
    <row r="35" spans="2:10" s="8" customFormat="1" x14ac:dyDescent="0.3">
      <c r="B35" s="5"/>
      <c r="C35" s="3" t="s">
        <v>0</v>
      </c>
      <c r="D35" s="14">
        <v>59200</v>
      </c>
      <c r="E35" s="5"/>
      <c r="F35" s="14"/>
      <c r="G35" s="5"/>
      <c r="H35" s="5"/>
      <c r="I35" s="5"/>
      <c r="J35" s="5"/>
    </row>
    <row r="36" spans="2:10" s="8" customFormat="1" x14ac:dyDescent="0.3">
      <c r="B36" s="11"/>
      <c r="C36" s="17" t="s">
        <v>11</v>
      </c>
      <c r="D36" s="16">
        <v>37452</v>
      </c>
      <c r="E36" s="11"/>
      <c r="F36" s="14"/>
      <c r="G36" s="11"/>
      <c r="H36" s="11"/>
      <c r="I36" s="11"/>
      <c r="J36" s="11"/>
    </row>
    <row r="37" spans="2:10" s="8" customFormat="1" x14ac:dyDescent="0.3">
      <c r="B37" s="11"/>
      <c r="C37" s="17" t="s">
        <v>12</v>
      </c>
      <c r="D37" s="7">
        <f>D11</f>
        <v>38030</v>
      </c>
      <c r="E37" s="11"/>
      <c r="F37" s="14"/>
      <c r="G37" s="11"/>
      <c r="H37" s="11"/>
      <c r="I37" s="11"/>
      <c r="J37" s="11"/>
    </row>
    <row r="38" spans="2:10" s="8" customFormat="1" x14ac:dyDescent="0.3">
      <c r="B38" s="6"/>
      <c r="C38" s="3" t="s">
        <v>1</v>
      </c>
      <c r="D38" s="6">
        <f>D13</f>
        <v>0.25</v>
      </c>
      <c r="E38" s="6"/>
      <c r="F38" s="14"/>
      <c r="G38" s="6"/>
      <c r="H38" s="6"/>
      <c r="I38" s="6"/>
      <c r="J38" s="6"/>
    </row>
    <row r="39" spans="2:10" s="8" customFormat="1" x14ac:dyDescent="0.3">
      <c r="B39" s="6"/>
      <c r="C39" s="3"/>
      <c r="D39" s="6"/>
      <c r="E39" s="6"/>
      <c r="F39" s="14"/>
      <c r="G39" s="6"/>
      <c r="H39" s="6"/>
      <c r="I39" s="6"/>
      <c r="J39" s="6"/>
    </row>
    <row r="40" spans="2:10" s="8" customFormat="1" x14ac:dyDescent="0.3">
      <c r="B40" s="11"/>
      <c r="C40" s="17" t="s">
        <v>17</v>
      </c>
      <c r="D40" s="11">
        <f>13-MONTH(D36)</f>
        <v>6</v>
      </c>
      <c r="E40" s="11"/>
      <c r="F40" s="14"/>
      <c r="G40" s="11"/>
      <c r="H40" s="11"/>
      <c r="I40" s="11"/>
      <c r="J40" s="11"/>
    </row>
    <row r="41" spans="2:10" s="8" customFormat="1" x14ac:dyDescent="0.3">
      <c r="B41" s="11"/>
      <c r="C41" s="17" t="s">
        <v>15</v>
      </c>
      <c r="D41" s="11">
        <f>D16-(MONTH(D36)-MONTH(D8))-((YEAR(D36)-YEAR(D8))*12)</f>
        <v>57</v>
      </c>
      <c r="E41" s="11"/>
      <c r="F41" s="14"/>
      <c r="G41" s="11"/>
      <c r="H41" s="11"/>
      <c r="I41" s="11"/>
      <c r="J41" s="11"/>
    </row>
    <row r="42" spans="2:10" s="8" customFormat="1" x14ac:dyDescent="0.3">
      <c r="B42" s="11"/>
      <c r="C42" s="17" t="s">
        <v>16</v>
      </c>
      <c r="D42" s="11">
        <f>MONTH(D37)-1</f>
        <v>1</v>
      </c>
      <c r="E42" s="11"/>
      <c r="F42" s="11"/>
      <c r="G42" s="11"/>
      <c r="H42" s="11"/>
      <c r="I42" s="11"/>
      <c r="J42" s="11"/>
    </row>
    <row r="43" spans="2:10" s="8" customFormat="1" x14ac:dyDescent="0.3">
      <c r="B43" s="3"/>
      <c r="C43" s="4"/>
      <c r="D43" s="3"/>
      <c r="E43" s="3"/>
      <c r="F43" s="3"/>
      <c r="G43" s="3"/>
      <c r="H43" s="3"/>
      <c r="I43" s="3"/>
      <c r="J43" s="3"/>
    </row>
    <row r="44" spans="2:10" s="8" customFormat="1" ht="28.8" x14ac:dyDescent="0.3">
      <c r="C44" s="1" t="s">
        <v>2</v>
      </c>
      <c r="D44" s="22" t="s">
        <v>3</v>
      </c>
      <c r="E44" s="12" t="s">
        <v>4</v>
      </c>
      <c r="F44" s="12" t="s">
        <v>5</v>
      </c>
      <c r="G44" s="22" t="s">
        <v>6</v>
      </c>
      <c r="H44" s="22" t="s">
        <v>7</v>
      </c>
      <c r="I44" s="19" t="s">
        <v>10</v>
      </c>
      <c r="J44" s="19" t="s">
        <v>13</v>
      </c>
    </row>
    <row r="45" spans="2:10" s="8" customFormat="1" x14ac:dyDescent="0.3">
      <c r="C45" s="13">
        <v>2000</v>
      </c>
      <c r="D45" s="5">
        <f>IF(AND(C45&gt;=YEAR(D$36),C45&lt;=YEAR(D$37)),D$35,0)</f>
        <v>0</v>
      </c>
      <c r="E45" s="5">
        <f>IF(I45&gt;0,(D45-G44)*D$38*I45/12,0)</f>
        <v>0</v>
      </c>
      <c r="F45" s="5">
        <f>IF(I45&gt;0,(D45-G44)*I45/(I45+J45),0)</f>
        <v>0</v>
      </c>
      <c r="G45" s="5">
        <f>MAX(E45,F45)</f>
        <v>0</v>
      </c>
      <c r="H45" s="5">
        <f>D45-G45</f>
        <v>0</v>
      </c>
      <c r="I45" s="20">
        <f t="shared" ref="I45:I55" si="8">IF(AND(C45&gt;=YEAR(D$36),C45&lt;=YEAR(D$37)),12,0)-IF(YEAR(D$36)=C45,12-D$40,0)-IF(YEAR(D$37)=C45,12-D$42,0)</f>
        <v>0</v>
      </c>
      <c r="J45" s="20">
        <f>IF(I45&gt;0,D$41-SUM(I$45:I45),0)</f>
        <v>0</v>
      </c>
    </row>
    <row r="46" spans="2:10" s="8" customFormat="1" x14ac:dyDescent="0.3">
      <c r="C46" s="21">
        <f>C45+1</f>
        <v>2001</v>
      </c>
      <c r="D46" s="5">
        <f>IF(AND(C46&gt;=YEAR(D$36),C46&lt;=YEAR(D$37)),D$35,0)</f>
        <v>0</v>
      </c>
      <c r="E46" s="5">
        <f>IF(I46&gt;0,(D46-G45)*D$38*I46/12,0)</f>
        <v>0</v>
      </c>
      <c r="F46" s="5">
        <f>IF(I46&gt;0,(D46-G45)*I46/(I46+J46),0)</f>
        <v>0</v>
      </c>
      <c r="G46" s="5">
        <f>G45+MAX(E46,F46)</f>
        <v>0</v>
      </c>
      <c r="H46" s="5">
        <f>D46-G46</f>
        <v>0</v>
      </c>
      <c r="I46" s="20">
        <f t="shared" si="8"/>
        <v>0</v>
      </c>
      <c r="J46" s="20">
        <f>IF(I46&gt;0,D$41-SUM(I$45:I46),0)</f>
        <v>0</v>
      </c>
    </row>
    <row r="47" spans="2:10" s="8" customFormat="1" x14ac:dyDescent="0.3">
      <c r="C47" s="21">
        <f t="shared" ref="C47:C55" si="9">C46+1</f>
        <v>2002</v>
      </c>
      <c r="D47" s="5">
        <f t="shared" ref="D47:D55" si="10">IF(AND(C47&gt;=YEAR(D$36),C47&lt;=YEAR(D$37)),D$35,0)</f>
        <v>59200</v>
      </c>
      <c r="E47" s="5">
        <f t="shared" ref="E47:E55" si="11">IF(I47&gt;0,(D47-G46)*D$38*I47/12,0)</f>
        <v>7400</v>
      </c>
      <c r="F47" s="5">
        <f t="shared" ref="F47:F55" si="12">IF(I47&gt;0,(D47-G46)*I47/(I47+J47),0)</f>
        <v>6231.5789473684208</v>
      </c>
      <c r="G47" s="5">
        <f t="shared" ref="G47:G48" si="13">G46+MAX(E47,F47)</f>
        <v>7400</v>
      </c>
      <c r="H47" s="5">
        <f t="shared" ref="H47:H55" si="14">D47-G47</f>
        <v>51800</v>
      </c>
      <c r="I47" s="20">
        <f t="shared" si="8"/>
        <v>6</v>
      </c>
      <c r="J47" s="20">
        <f>IF(I47&gt;0,D$41-SUM(I$45:I47),0)</f>
        <v>51</v>
      </c>
    </row>
    <row r="48" spans="2:10" s="8" customFormat="1" x14ac:dyDescent="0.3">
      <c r="C48" s="21">
        <f t="shared" si="9"/>
        <v>2003</v>
      </c>
      <c r="D48" s="5">
        <f t="shared" si="10"/>
        <v>59200</v>
      </c>
      <c r="E48" s="5">
        <f t="shared" si="11"/>
        <v>12950</v>
      </c>
      <c r="F48" s="5">
        <f t="shared" si="12"/>
        <v>12188.235294117647</v>
      </c>
      <c r="G48" s="5">
        <f t="shared" si="13"/>
        <v>20350</v>
      </c>
      <c r="H48" s="5">
        <f t="shared" si="14"/>
        <v>38850</v>
      </c>
      <c r="I48" s="20">
        <f t="shared" si="8"/>
        <v>12</v>
      </c>
      <c r="J48" s="20">
        <f>IF(I48&gt;0,D$41-SUM(I$45:I48),0)</f>
        <v>39</v>
      </c>
    </row>
    <row r="49" spans="2:10" s="8" customFormat="1" x14ac:dyDescent="0.3">
      <c r="C49" s="21">
        <f t="shared" si="9"/>
        <v>2004</v>
      </c>
      <c r="D49" s="5">
        <f t="shared" si="10"/>
        <v>59200</v>
      </c>
      <c r="E49" s="5">
        <f t="shared" si="11"/>
        <v>809.375</v>
      </c>
      <c r="F49" s="5">
        <f t="shared" si="12"/>
        <v>996.15384615384619</v>
      </c>
      <c r="G49" s="5">
        <f>IF(I49&gt;0,G48+MAX(E49,F49),0)</f>
        <v>21346.153846153848</v>
      </c>
      <c r="H49" s="5">
        <f t="shared" si="14"/>
        <v>37853.846153846156</v>
      </c>
      <c r="I49" s="20">
        <f t="shared" si="8"/>
        <v>1</v>
      </c>
      <c r="J49" s="20">
        <f>IF(I49&gt;0,D$41-SUM(I$45:I49),0)</f>
        <v>38</v>
      </c>
    </row>
    <row r="50" spans="2:10" s="8" customFormat="1" x14ac:dyDescent="0.3">
      <c r="C50" s="21">
        <f t="shared" si="9"/>
        <v>2005</v>
      </c>
      <c r="D50" s="5">
        <f t="shared" si="10"/>
        <v>0</v>
      </c>
      <c r="E50" s="5">
        <f t="shared" si="11"/>
        <v>0</v>
      </c>
      <c r="F50" s="5">
        <f t="shared" si="12"/>
        <v>0</v>
      </c>
      <c r="G50" s="5">
        <f t="shared" ref="G50:G55" si="15">IF(I50&gt;0,G49+MAX(E50,F50),0)</f>
        <v>0</v>
      </c>
      <c r="H50" s="5">
        <f t="shared" si="14"/>
        <v>0</v>
      </c>
      <c r="I50" s="20">
        <f t="shared" si="8"/>
        <v>0</v>
      </c>
      <c r="J50" s="20">
        <f>IF(I50&gt;0,D$41-SUM(I$45:I50),0)</f>
        <v>0</v>
      </c>
    </row>
    <row r="51" spans="2:10" s="8" customFormat="1" x14ac:dyDescent="0.3">
      <c r="C51" s="21">
        <f t="shared" si="9"/>
        <v>2006</v>
      </c>
      <c r="D51" s="5">
        <f t="shared" si="10"/>
        <v>0</v>
      </c>
      <c r="E51" s="5">
        <f t="shared" si="11"/>
        <v>0</v>
      </c>
      <c r="F51" s="5">
        <f t="shared" si="12"/>
        <v>0</v>
      </c>
      <c r="G51" s="5">
        <f t="shared" si="15"/>
        <v>0</v>
      </c>
      <c r="H51" s="5">
        <f t="shared" si="14"/>
        <v>0</v>
      </c>
      <c r="I51" s="20">
        <f t="shared" si="8"/>
        <v>0</v>
      </c>
      <c r="J51" s="20">
        <f>IF(I51&gt;0,D$41-SUM(I$45:I51),0)</f>
        <v>0</v>
      </c>
    </row>
    <row r="52" spans="2:10" s="8" customFormat="1" x14ac:dyDescent="0.3">
      <c r="C52" s="21">
        <f t="shared" si="9"/>
        <v>2007</v>
      </c>
      <c r="D52" s="5">
        <f t="shared" si="10"/>
        <v>0</v>
      </c>
      <c r="E52" s="5">
        <f t="shared" si="11"/>
        <v>0</v>
      </c>
      <c r="F52" s="5">
        <f t="shared" si="12"/>
        <v>0</v>
      </c>
      <c r="G52" s="5">
        <f t="shared" si="15"/>
        <v>0</v>
      </c>
      <c r="H52" s="5">
        <f t="shared" si="14"/>
        <v>0</v>
      </c>
      <c r="I52" s="20">
        <f t="shared" si="8"/>
        <v>0</v>
      </c>
      <c r="J52" s="20">
        <f>IF(I52&gt;0,D$41-SUM(I$45:I52),0)</f>
        <v>0</v>
      </c>
    </row>
    <row r="53" spans="2:10" s="8" customFormat="1" x14ac:dyDescent="0.3">
      <c r="C53" s="21">
        <f t="shared" si="9"/>
        <v>2008</v>
      </c>
      <c r="D53" s="5">
        <f t="shared" si="10"/>
        <v>0</v>
      </c>
      <c r="E53" s="5">
        <f t="shared" si="11"/>
        <v>0</v>
      </c>
      <c r="F53" s="5">
        <f t="shared" si="12"/>
        <v>0</v>
      </c>
      <c r="G53" s="5">
        <f t="shared" si="15"/>
        <v>0</v>
      </c>
      <c r="H53" s="5">
        <f t="shared" si="14"/>
        <v>0</v>
      </c>
      <c r="I53" s="20">
        <f t="shared" si="8"/>
        <v>0</v>
      </c>
      <c r="J53" s="20">
        <f>IF(I53&gt;0,D$41-SUM(I$45:I53),0)</f>
        <v>0</v>
      </c>
    </row>
    <row r="54" spans="2:10" s="8" customFormat="1" x14ac:dyDescent="0.3">
      <c r="C54" s="21">
        <f t="shared" si="9"/>
        <v>2009</v>
      </c>
      <c r="D54" s="5">
        <f t="shared" si="10"/>
        <v>0</v>
      </c>
      <c r="E54" s="5">
        <f t="shared" si="11"/>
        <v>0</v>
      </c>
      <c r="F54" s="5">
        <f t="shared" si="12"/>
        <v>0</v>
      </c>
      <c r="G54" s="5">
        <f t="shared" si="15"/>
        <v>0</v>
      </c>
      <c r="H54" s="5">
        <f t="shared" si="14"/>
        <v>0</v>
      </c>
      <c r="I54" s="20">
        <f t="shared" si="8"/>
        <v>0</v>
      </c>
      <c r="J54" s="20">
        <f>IF(I54&gt;0,D$41-SUM(I$45:I54),0)</f>
        <v>0</v>
      </c>
    </row>
    <row r="55" spans="2:10" s="8" customFormat="1" x14ac:dyDescent="0.3">
      <c r="C55" s="21">
        <f t="shared" si="9"/>
        <v>2010</v>
      </c>
      <c r="D55" s="5">
        <f t="shared" si="10"/>
        <v>0</v>
      </c>
      <c r="E55" s="5">
        <f t="shared" si="11"/>
        <v>0</v>
      </c>
      <c r="F55" s="5">
        <f t="shared" si="12"/>
        <v>0</v>
      </c>
      <c r="G55" s="5">
        <f t="shared" si="15"/>
        <v>0</v>
      </c>
      <c r="H55" s="5">
        <f t="shared" si="14"/>
        <v>0</v>
      </c>
      <c r="I55" s="20">
        <f t="shared" si="8"/>
        <v>0</v>
      </c>
      <c r="J55" s="20">
        <f>IF(I55&gt;0,D$41-SUM(I$45:I55),0)</f>
        <v>0</v>
      </c>
    </row>
    <row r="56" spans="2:10" s="8" customFormat="1" x14ac:dyDescent="0.3">
      <c r="D56" s="9"/>
    </row>
    <row r="57" spans="2:10" s="8" customFormat="1" x14ac:dyDescent="0.3">
      <c r="D57" s="9"/>
    </row>
    <row r="58" spans="2:10" s="8" customFormat="1" x14ac:dyDescent="0.3">
      <c r="B58" s="10" t="s">
        <v>21</v>
      </c>
      <c r="D58" s="9"/>
    </row>
    <row r="59" spans="2:10" s="8" customFormat="1" x14ac:dyDescent="0.3">
      <c r="D59" s="9"/>
    </row>
    <row r="60" spans="2:10" s="8" customFormat="1" ht="28.8" x14ac:dyDescent="0.3">
      <c r="C60" s="1" t="s">
        <v>2</v>
      </c>
      <c r="D60" s="22" t="s">
        <v>3</v>
      </c>
      <c r="E60" s="12"/>
      <c r="F60" s="12"/>
      <c r="G60" s="22" t="s">
        <v>6</v>
      </c>
      <c r="H60" s="22" t="s">
        <v>7</v>
      </c>
      <c r="I60" s="19"/>
      <c r="J60" s="19"/>
    </row>
    <row r="61" spans="2:10" s="8" customFormat="1" x14ac:dyDescent="0.3">
      <c r="C61" s="21">
        <f>C46</f>
        <v>2001</v>
      </c>
      <c r="D61" s="5">
        <f t="shared" ref="D61:D70" si="16">D21+D46</f>
        <v>384000</v>
      </c>
      <c r="E61" s="5"/>
      <c r="F61" s="5"/>
      <c r="G61" s="5">
        <f t="shared" ref="G61:H70" si="17">G21+G46</f>
        <v>72000</v>
      </c>
      <c r="H61" s="5">
        <f t="shared" si="17"/>
        <v>312000</v>
      </c>
      <c r="I61" s="20"/>
      <c r="J61" s="20"/>
    </row>
    <row r="62" spans="2:10" s="8" customFormat="1" x14ac:dyDescent="0.3">
      <c r="C62" s="21">
        <f t="shared" ref="C62:C70" si="18">C47</f>
        <v>2002</v>
      </c>
      <c r="D62" s="5">
        <f t="shared" si="16"/>
        <v>443200</v>
      </c>
      <c r="E62" s="5"/>
      <c r="F62" s="5"/>
      <c r="G62" s="5">
        <f t="shared" si="17"/>
        <v>157400</v>
      </c>
      <c r="H62" s="5">
        <f t="shared" si="17"/>
        <v>285800</v>
      </c>
      <c r="I62" s="20"/>
      <c r="J62" s="20"/>
    </row>
    <row r="63" spans="2:10" s="8" customFormat="1" x14ac:dyDescent="0.3">
      <c r="C63" s="21">
        <f t="shared" si="18"/>
        <v>2003</v>
      </c>
      <c r="D63" s="5">
        <f t="shared" si="16"/>
        <v>443200</v>
      </c>
      <c r="E63" s="5"/>
      <c r="F63" s="5"/>
      <c r="G63" s="5">
        <f t="shared" si="17"/>
        <v>228850</v>
      </c>
      <c r="H63" s="5">
        <f t="shared" si="17"/>
        <v>214350</v>
      </c>
      <c r="I63" s="20"/>
      <c r="J63" s="20"/>
    </row>
    <row r="64" spans="2:10" s="8" customFormat="1" x14ac:dyDescent="0.3">
      <c r="C64" s="21">
        <f t="shared" si="18"/>
        <v>2004</v>
      </c>
      <c r="D64" s="5">
        <f t="shared" si="16"/>
        <v>443200</v>
      </c>
      <c r="E64" s="5"/>
      <c r="F64" s="5"/>
      <c r="G64" s="5">
        <f t="shared" si="17"/>
        <v>234346.15384615384</v>
      </c>
      <c r="H64" s="5">
        <f t="shared" si="17"/>
        <v>208853.84615384616</v>
      </c>
      <c r="I64" s="20"/>
      <c r="J64" s="20"/>
    </row>
    <row r="65" spans="3:10" s="8" customFormat="1" x14ac:dyDescent="0.3">
      <c r="C65" s="21">
        <f t="shared" si="18"/>
        <v>2005</v>
      </c>
      <c r="D65" s="5">
        <f t="shared" si="16"/>
        <v>0</v>
      </c>
      <c r="E65" s="5"/>
      <c r="F65" s="5"/>
      <c r="G65" s="5">
        <f t="shared" si="17"/>
        <v>0</v>
      </c>
      <c r="H65" s="5">
        <f t="shared" si="17"/>
        <v>0</v>
      </c>
      <c r="I65" s="20"/>
      <c r="J65" s="20"/>
    </row>
    <row r="66" spans="3:10" s="8" customFormat="1" x14ac:dyDescent="0.3">
      <c r="C66" s="21">
        <f t="shared" si="18"/>
        <v>2006</v>
      </c>
      <c r="D66" s="5">
        <f t="shared" si="16"/>
        <v>0</v>
      </c>
      <c r="E66" s="5"/>
      <c r="F66" s="5"/>
      <c r="G66" s="5">
        <f t="shared" si="17"/>
        <v>0</v>
      </c>
      <c r="H66" s="5">
        <f t="shared" si="17"/>
        <v>0</v>
      </c>
      <c r="I66" s="20"/>
      <c r="J66" s="20"/>
    </row>
    <row r="67" spans="3:10" s="8" customFormat="1" x14ac:dyDescent="0.3">
      <c r="C67" s="21">
        <f t="shared" si="18"/>
        <v>2007</v>
      </c>
      <c r="D67" s="5">
        <f t="shared" si="16"/>
        <v>0</v>
      </c>
      <c r="E67" s="5"/>
      <c r="F67" s="5"/>
      <c r="G67" s="5">
        <f t="shared" si="17"/>
        <v>0</v>
      </c>
      <c r="H67" s="5">
        <f t="shared" si="17"/>
        <v>0</v>
      </c>
      <c r="I67" s="20"/>
      <c r="J67" s="20"/>
    </row>
    <row r="68" spans="3:10" s="8" customFormat="1" x14ac:dyDescent="0.3">
      <c r="C68" s="21">
        <f t="shared" si="18"/>
        <v>2008</v>
      </c>
      <c r="D68" s="5">
        <f t="shared" si="16"/>
        <v>0</v>
      </c>
      <c r="E68" s="5"/>
      <c r="F68" s="5"/>
      <c r="G68" s="5">
        <f t="shared" si="17"/>
        <v>0</v>
      </c>
      <c r="H68" s="5">
        <f t="shared" si="17"/>
        <v>0</v>
      </c>
      <c r="I68" s="20"/>
      <c r="J68" s="20"/>
    </row>
    <row r="69" spans="3:10" s="8" customFormat="1" x14ac:dyDescent="0.3">
      <c r="C69" s="21">
        <f t="shared" si="18"/>
        <v>2009</v>
      </c>
      <c r="D69" s="5">
        <f t="shared" si="16"/>
        <v>0</v>
      </c>
      <c r="E69" s="5"/>
      <c r="F69" s="5"/>
      <c r="G69" s="5">
        <f t="shared" si="17"/>
        <v>0</v>
      </c>
      <c r="H69" s="5">
        <f t="shared" si="17"/>
        <v>0</v>
      </c>
      <c r="I69" s="20"/>
      <c r="J69" s="20"/>
    </row>
    <row r="70" spans="3:10" s="8" customFormat="1" x14ac:dyDescent="0.3">
      <c r="C70" s="21">
        <f t="shared" si="18"/>
        <v>2010</v>
      </c>
      <c r="D70" s="5">
        <f t="shared" si="16"/>
        <v>0</v>
      </c>
      <c r="E70" s="5"/>
      <c r="F70" s="5"/>
      <c r="G70" s="5">
        <f t="shared" si="17"/>
        <v>0</v>
      </c>
      <c r="H70" s="5">
        <f t="shared" si="17"/>
        <v>0</v>
      </c>
      <c r="I70" s="20"/>
      <c r="J70" s="20"/>
    </row>
    <row r="71" spans="3:10" s="8" customFormat="1" x14ac:dyDescent="0.3">
      <c r="D71" s="9"/>
    </row>
    <row r="72" spans="3:10" s="8" customFormat="1" x14ac:dyDescent="0.3">
      <c r="D72" s="9"/>
    </row>
    <row r="73" spans="3:10" s="8" customFormat="1" x14ac:dyDescent="0.3">
      <c r="D73" s="9"/>
    </row>
    <row r="74" spans="3:10" s="8" customFormat="1" x14ac:dyDescent="0.3">
      <c r="D74" s="9"/>
    </row>
    <row r="75" spans="3:10" s="8" customFormat="1" x14ac:dyDescent="0.3">
      <c r="D75" s="9"/>
    </row>
    <row r="76" spans="3:10" s="8" customFormat="1" x14ac:dyDescent="0.3">
      <c r="D76" s="9"/>
    </row>
    <row r="77" spans="3:10" s="8" customFormat="1" x14ac:dyDescent="0.3">
      <c r="D77" s="9"/>
    </row>
    <row r="78" spans="3:10" s="8" customFormat="1" x14ac:dyDescent="0.3">
      <c r="D78" s="9"/>
    </row>
    <row r="79" spans="3:10" s="8" customFormat="1" x14ac:dyDescent="0.3">
      <c r="D79" s="9"/>
    </row>
    <row r="80" spans="3:10" s="8" customFormat="1" x14ac:dyDescent="0.3">
      <c r="D80" s="9"/>
    </row>
    <row r="81" spans="4:4" s="8" customFormat="1" x14ac:dyDescent="0.3">
      <c r="D81" s="9"/>
    </row>
    <row r="82" spans="4:4" s="8" customFormat="1" x14ac:dyDescent="0.3">
      <c r="D82" s="9"/>
    </row>
    <row r="83" spans="4:4" s="8" customFormat="1" x14ac:dyDescent="0.3">
      <c r="D83" s="9"/>
    </row>
    <row r="84" spans="4:4" s="8" customFormat="1" x14ac:dyDescent="0.3">
      <c r="D84" s="9"/>
    </row>
    <row r="85" spans="4:4" s="8" customFormat="1" x14ac:dyDescent="0.3">
      <c r="D85" s="9"/>
    </row>
    <row r="86" spans="4:4" s="8" customFormat="1" x14ac:dyDescent="0.3">
      <c r="D86" s="9"/>
    </row>
    <row r="87" spans="4:4" s="8" customFormat="1" x14ac:dyDescent="0.3">
      <c r="D87" s="9"/>
    </row>
    <row r="88" spans="4:4" s="8" customFormat="1" x14ac:dyDescent="0.3">
      <c r="D88" s="9"/>
    </row>
    <row r="89" spans="4:4" s="8" customFormat="1" x14ac:dyDescent="0.3">
      <c r="D89" s="9"/>
    </row>
    <row r="90" spans="4:4" s="8" customFormat="1" x14ac:dyDescent="0.3">
      <c r="D90" s="9"/>
    </row>
    <row r="91" spans="4:4" s="8" customFormat="1" x14ac:dyDescent="0.3">
      <c r="D91" s="9"/>
    </row>
    <row r="92" spans="4:4" s="8" customFormat="1" x14ac:dyDescent="0.3">
      <c r="D92" s="9"/>
    </row>
    <row r="93" spans="4:4" s="8" customFormat="1" x14ac:dyDescent="0.3">
      <c r="D93" s="9"/>
    </row>
    <row r="94" spans="4:4" s="8" customFormat="1" x14ac:dyDescent="0.3">
      <c r="D94" s="9"/>
    </row>
    <row r="95" spans="4:4" s="8" customFormat="1" x14ac:dyDescent="0.3">
      <c r="D95" s="9"/>
    </row>
    <row r="96" spans="4:4" s="8" customFormat="1" x14ac:dyDescent="0.3">
      <c r="D96" s="9"/>
    </row>
    <row r="97" spans="4:4" s="8" customFormat="1" x14ac:dyDescent="0.3">
      <c r="D97" s="9"/>
    </row>
    <row r="98" spans="4:4" s="8" customFormat="1" x14ac:dyDescent="0.3">
      <c r="D98" s="9"/>
    </row>
    <row r="99" spans="4:4" s="8" customFormat="1" x14ac:dyDescent="0.3">
      <c r="D99" s="9"/>
    </row>
    <row r="100" spans="4:4" s="8" customFormat="1" x14ac:dyDescent="0.3">
      <c r="D100" s="9"/>
    </row>
    <row r="101" spans="4:4" s="8" customFormat="1" x14ac:dyDescent="0.3">
      <c r="D101" s="9"/>
    </row>
    <row r="102" spans="4:4" s="8" customFormat="1" x14ac:dyDescent="0.3">
      <c r="D102" s="9"/>
    </row>
    <row r="103" spans="4:4" s="8" customFormat="1" x14ac:dyDescent="0.3">
      <c r="D103" s="9"/>
    </row>
    <row r="104" spans="4:4" s="8" customFormat="1" x14ac:dyDescent="0.3">
      <c r="D104" s="9"/>
    </row>
    <row r="105" spans="4:4" s="8" customFormat="1" x14ac:dyDescent="0.3">
      <c r="D105" s="9"/>
    </row>
    <row r="106" spans="4:4" s="8" customFormat="1" x14ac:dyDescent="0.3">
      <c r="D106" s="9"/>
    </row>
    <row r="107" spans="4:4" s="8" customFormat="1" x14ac:dyDescent="0.3">
      <c r="D107" s="9"/>
    </row>
    <row r="108" spans="4:4" s="8" customFormat="1" x14ac:dyDescent="0.3">
      <c r="D108" s="9"/>
    </row>
    <row r="109" spans="4:4" s="8" customFormat="1" x14ac:dyDescent="0.3">
      <c r="D109" s="9"/>
    </row>
    <row r="110" spans="4:4" s="8" customFormat="1" x14ac:dyDescent="0.3">
      <c r="D110" s="9"/>
    </row>
    <row r="111" spans="4:4" s="8" customFormat="1" x14ac:dyDescent="0.3">
      <c r="D111" s="9"/>
    </row>
    <row r="112" spans="4:4" s="8" customFormat="1" x14ac:dyDescent="0.3">
      <c r="D112" s="9"/>
    </row>
    <row r="113" spans="4:4" s="8" customFormat="1" x14ac:dyDescent="0.3">
      <c r="D113" s="9"/>
    </row>
    <row r="114" spans="4:4" s="8" customFormat="1" x14ac:dyDescent="0.3">
      <c r="D114" s="9"/>
    </row>
    <row r="115" spans="4:4" s="8" customFormat="1" x14ac:dyDescent="0.3">
      <c r="D115" s="9"/>
    </row>
    <row r="116" spans="4:4" s="8" customFormat="1" x14ac:dyDescent="0.3">
      <c r="D116" s="9"/>
    </row>
    <row r="117" spans="4:4" s="8" customFormat="1" x14ac:dyDescent="0.3">
      <c r="D117" s="9"/>
    </row>
    <row r="118" spans="4:4" s="8" customFormat="1" x14ac:dyDescent="0.3">
      <c r="D118" s="9"/>
    </row>
    <row r="119" spans="4:4" s="8" customFormat="1" x14ac:dyDescent="0.3">
      <c r="D119" s="9"/>
    </row>
    <row r="120" spans="4:4" s="8" customFormat="1" x14ac:dyDescent="0.3">
      <c r="D120" s="9"/>
    </row>
    <row r="121" spans="4:4" s="8" customFormat="1" x14ac:dyDescent="0.3">
      <c r="D121" s="9"/>
    </row>
    <row r="122" spans="4:4" s="8" customFormat="1" x14ac:dyDescent="0.3">
      <c r="D122" s="9"/>
    </row>
    <row r="123" spans="4:4" s="8" customFormat="1" x14ac:dyDescent="0.3">
      <c r="D123" s="9"/>
    </row>
    <row r="124" spans="4:4" s="8" customFormat="1" x14ac:dyDescent="0.3">
      <c r="D124" s="9"/>
    </row>
    <row r="125" spans="4:4" s="8" customFormat="1" x14ac:dyDescent="0.3">
      <c r="D125" s="9"/>
    </row>
    <row r="126" spans="4:4" s="8" customFormat="1" x14ac:dyDescent="0.3">
      <c r="D126" s="9"/>
    </row>
    <row r="127" spans="4:4" s="8" customFormat="1" x14ac:dyDescent="0.3">
      <c r="D127" s="9"/>
    </row>
    <row r="128" spans="4:4" s="8" customFormat="1" x14ac:dyDescent="0.3">
      <c r="D128" s="9"/>
    </row>
    <row r="129" spans="4:4" s="8" customFormat="1" x14ac:dyDescent="0.3">
      <c r="D129" s="9"/>
    </row>
    <row r="130" spans="4:4" s="8" customFormat="1" x14ac:dyDescent="0.3">
      <c r="D130" s="9"/>
    </row>
    <row r="131" spans="4:4" s="8" customFormat="1" x14ac:dyDescent="0.3">
      <c r="D131" s="9"/>
    </row>
    <row r="132" spans="4:4" s="8" customFormat="1" x14ac:dyDescent="0.3">
      <c r="D132" s="9"/>
    </row>
    <row r="133" spans="4:4" s="8" customFormat="1" x14ac:dyDescent="0.3">
      <c r="D133" s="9"/>
    </row>
    <row r="134" spans="4:4" s="8" customFormat="1" x14ac:dyDescent="0.3">
      <c r="D134" s="9"/>
    </row>
    <row r="135" spans="4:4" s="8" customFormat="1" x14ac:dyDescent="0.3">
      <c r="D135" s="9"/>
    </row>
    <row r="136" spans="4:4" s="8" customFormat="1" x14ac:dyDescent="0.3">
      <c r="D136" s="9"/>
    </row>
    <row r="137" spans="4:4" s="8" customFormat="1" x14ac:dyDescent="0.3">
      <c r="D137" s="9"/>
    </row>
    <row r="138" spans="4:4" s="8" customFormat="1" x14ac:dyDescent="0.3">
      <c r="D138" s="9"/>
    </row>
    <row r="139" spans="4:4" s="8" customFormat="1" x14ac:dyDescent="0.3">
      <c r="D139" s="9"/>
    </row>
    <row r="140" spans="4:4" s="8" customFormat="1" x14ac:dyDescent="0.3">
      <c r="D140" s="9"/>
    </row>
    <row r="141" spans="4:4" s="8" customFormat="1" x14ac:dyDescent="0.3">
      <c r="D141" s="9"/>
    </row>
    <row r="142" spans="4:4" s="8" customFormat="1" x14ac:dyDescent="0.3">
      <c r="D142" s="9"/>
    </row>
    <row r="143" spans="4:4" s="8" customFormat="1" x14ac:dyDescent="0.3">
      <c r="D143" s="9"/>
    </row>
    <row r="144" spans="4:4" s="8" customFormat="1" x14ac:dyDescent="0.3">
      <c r="D144" s="9"/>
    </row>
    <row r="145" spans="4:4" s="8" customFormat="1" x14ac:dyDescent="0.3">
      <c r="D145" s="9"/>
    </row>
    <row r="146" spans="4:4" s="8" customFormat="1" x14ac:dyDescent="0.3">
      <c r="D146" s="9"/>
    </row>
    <row r="147" spans="4:4" s="8" customFormat="1" x14ac:dyDescent="0.3">
      <c r="D147" s="9"/>
    </row>
    <row r="148" spans="4:4" s="8" customFormat="1" x14ac:dyDescent="0.3">
      <c r="D148" s="9"/>
    </row>
    <row r="149" spans="4:4" s="8" customFormat="1" x14ac:dyDescent="0.3">
      <c r="D149" s="9"/>
    </row>
    <row r="150" spans="4:4" s="8" customFormat="1" x14ac:dyDescent="0.3">
      <c r="D150" s="9"/>
    </row>
    <row r="151" spans="4:4" s="8" customFormat="1" x14ac:dyDescent="0.3">
      <c r="D151" s="9"/>
    </row>
    <row r="152" spans="4:4" s="8" customFormat="1" x14ac:dyDescent="0.3">
      <c r="D152" s="9"/>
    </row>
    <row r="153" spans="4:4" s="8" customFormat="1" x14ac:dyDescent="0.3">
      <c r="D153" s="9"/>
    </row>
    <row r="154" spans="4:4" s="8" customFormat="1" x14ac:dyDescent="0.3">
      <c r="D154" s="9"/>
    </row>
    <row r="155" spans="4:4" s="8" customFormat="1" x14ac:dyDescent="0.3">
      <c r="D155" s="9"/>
    </row>
    <row r="156" spans="4:4" s="8" customFormat="1" x14ac:dyDescent="0.3">
      <c r="D156" s="9"/>
    </row>
    <row r="157" spans="4:4" s="8" customFormat="1" x14ac:dyDescent="0.3">
      <c r="D157" s="9"/>
    </row>
    <row r="158" spans="4:4" s="8" customFormat="1" x14ac:dyDescent="0.3">
      <c r="D158" s="9"/>
    </row>
    <row r="159" spans="4:4" s="8" customFormat="1" x14ac:dyDescent="0.3">
      <c r="D159" s="9"/>
    </row>
    <row r="160" spans="4:4" s="8" customFormat="1" x14ac:dyDescent="0.3">
      <c r="D160" s="9"/>
    </row>
    <row r="161" spans="4:4" s="8" customFormat="1" x14ac:dyDescent="0.3">
      <c r="D161" s="9"/>
    </row>
    <row r="162" spans="4:4" s="8" customFormat="1" x14ac:dyDescent="0.3">
      <c r="D162" s="9"/>
    </row>
    <row r="163" spans="4:4" s="8" customFormat="1" x14ac:dyDescent="0.3">
      <c r="D163" s="9"/>
    </row>
    <row r="164" spans="4:4" s="8" customFormat="1" x14ac:dyDescent="0.3">
      <c r="D164" s="9"/>
    </row>
    <row r="165" spans="4:4" s="8" customFormat="1" x14ac:dyDescent="0.3">
      <c r="D165" s="9"/>
    </row>
    <row r="166" spans="4:4" s="8" customFormat="1" x14ac:dyDescent="0.3">
      <c r="D166" s="9"/>
    </row>
    <row r="167" spans="4:4" s="8" customFormat="1" x14ac:dyDescent="0.3">
      <c r="D167" s="9"/>
    </row>
    <row r="168" spans="4:4" s="8" customFormat="1" x14ac:dyDescent="0.3">
      <c r="D168" s="9"/>
    </row>
    <row r="169" spans="4:4" s="8" customFormat="1" x14ac:dyDescent="0.3">
      <c r="D169" s="9"/>
    </row>
    <row r="170" spans="4:4" s="8" customFormat="1" x14ac:dyDescent="0.3">
      <c r="D170" s="9"/>
    </row>
    <row r="171" spans="4:4" s="8" customFormat="1" x14ac:dyDescent="0.3">
      <c r="D171" s="9"/>
    </row>
    <row r="172" spans="4:4" s="8" customFormat="1" x14ac:dyDescent="0.3">
      <c r="D172" s="9"/>
    </row>
    <row r="173" spans="4:4" s="8" customFormat="1" x14ac:dyDescent="0.3">
      <c r="D173" s="9"/>
    </row>
    <row r="174" spans="4:4" s="8" customFormat="1" x14ac:dyDescent="0.3">
      <c r="D174" s="9"/>
    </row>
    <row r="175" spans="4:4" s="8" customFormat="1" x14ac:dyDescent="0.3">
      <c r="D175" s="9"/>
    </row>
    <row r="176" spans="4:4" s="8" customFormat="1" x14ac:dyDescent="0.3">
      <c r="D176" s="9"/>
    </row>
    <row r="177" spans="4:4" s="8" customFormat="1" x14ac:dyDescent="0.3">
      <c r="D177" s="9"/>
    </row>
    <row r="178" spans="4:4" s="8" customFormat="1" x14ac:dyDescent="0.3">
      <c r="D178" s="9"/>
    </row>
    <row r="179" spans="4:4" s="8" customFormat="1" x14ac:dyDescent="0.3">
      <c r="D179" s="9"/>
    </row>
    <row r="180" spans="4:4" s="8" customFormat="1" x14ac:dyDescent="0.3">
      <c r="D180" s="9"/>
    </row>
    <row r="181" spans="4:4" s="8" customFormat="1" x14ac:dyDescent="0.3">
      <c r="D181" s="9"/>
    </row>
    <row r="182" spans="4:4" s="8" customFormat="1" x14ac:dyDescent="0.3">
      <c r="D182" s="9"/>
    </row>
    <row r="183" spans="4:4" s="8" customFormat="1" x14ac:dyDescent="0.3">
      <c r="D183" s="9"/>
    </row>
    <row r="184" spans="4:4" s="8" customFormat="1" x14ac:dyDescent="0.3">
      <c r="D184" s="9"/>
    </row>
    <row r="185" spans="4:4" s="8" customFormat="1" x14ac:dyDescent="0.3">
      <c r="D185" s="9"/>
    </row>
    <row r="186" spans="4:4" s="8" customFormat="1" x14ac:dyDescent="0.3">
      <c r="D186" s="9"/>
    </row>
    <row r="187" spans="4:4" s="8" customFormat="1" x14ac:dyDescent="0.3">
      <c r="D187" s="9"/>
    </row>
    <row r="188" spans="4:4" s="8" customFormat="1" x14ac:dyDescent="0.3">
      <c r="D188" s="9"/>
    </row>
    <row r="189" spans="4:4" s="8" customFormat="1" x14ac:dyDescent="0.3">
      <c r="D189" s="9"/>
    </row>
    <row r="190" spans="4:4" s="8" customFormat="1" x14ac:dyDescent="0.3">
      <c r="D190" s="9"/>
    </row>
    <row r="191" spans="4:4" s="8" customFormat="1" x14ac:dyDescent="0.3">
      <c r="D191" s="9"/>
    </row>
    <row r="192" spans="4:4" s="8" customFormat="1" x14ac:dyDescent="0.3">
      <c r="D192" s="9"/>
    </row>
    <row r="193" spans="4:4" s="8" customFormat="1" x14ac:dyDescent="0.3">
      <c r="D193" s="9"/>
    </row>
    <row r="194" spans="4:4" s="8" customFormat="1" x14ac:dyDescent="0.3">
      <c r="D194" s="9"/>
    </row>
    <row r="195" spans="4:4" s="8" customFormat="1" x14ac:dyDescent="0.3">
      <c r="D195" s="9"/>
    </row>
    <row r="196" spans="4:4" s="8" customFormat="1" x14ac:dyDescent="0.3">
      <c r="D196" s="9"/>
    </row>
    <row r="197" spans="4:4" s="8" customFormat="1" x14ac:dyDescent="0.3">
      <c r="D197" s="9"/>
    </row>
    <row r="198" spans="4:4" s="8" customFormat="1" x14ac:dyDescent="0.3">
      <c r="D198" s="9"/>
    </row>
    <row r="199" spans="4:4" s="8" customFormat="1" x14ac:dyDescent="0.3">
      <c r="D199" s="9"/>
    </row>
    <row r="200" spans="4:4" s="8" customFormat="1" x14ac:dyDescent="0.3">
      <c r="D200" s="9"/>
    </row>
    <row r="201" spans="4:4" s="8" customFormat="1" x14ac:dyDescent="0.3">
      <c r="D201" s="9"/>
    </row>
    <row r="202" spans="4:4" s="8" customFormat="1" x14ac:dyDescent="0.3">
      <c r="D202" s="9"/>
    </row>
    <row r="203" spans="4:4" s="8" customFormat="1" x14ac:dyDescent="0.3">
      <c r="D203" s="9"/>
    </row>
    <row r="204" spans="4:4" s="8" customFormat="1" x14ac:dyDescent="0.3">
      <c r="D204" s="9"/>
    </row>
    <row r="205" spans="4:4" s="8" customFormat="1" x14ac:dyDescent="0.3">
      <c r="D205" s="9"/>
    </row>
    <row r="206" spans="4:4" s="8" customFormat="1" x14ac:dyDescent="0.3">
      <c r="D206" s="9"/>
    </row>
    <row r="207" spans="4:4" s="8" customFormat="1" x14ac:dyDescent="0.3">
      <c r="D207" s="9"/>
    </row>
    <row r="208" spans="4:4" s="8" customFormat="1" x14ac:dyDescent="0.3">
      <c r="D208" s="9"/>
    </row>
    <row r="209" spans="4:4" s="8" customFormat="1" x14ac:dyDescent="0.3">
      <c r="D209" s="9"/>
    </row>
    <row r="210" spans="4:4" s="8" customFormat="1" x14ac:dyDescent="0.3">
      <c r="D210" s="9"/>
    </row>
    <row r="211" spans="4:4" s="8" customFormat="1" x14ac:dyDescent="0.3">
      <c r="D211" s="9"/>
    </row>
    <row r="212" spans="4:4" s="8" customFormat="1" x14ac:dyDescent="0.3">
      <c r="D212" s="9"/>
    </row>
    <row r="213" spans="4:4" s="8" customFormat="1" x14ac:dyDescent="0.3">
      <c r="D213" s="9"/>
    </row>
    <row r="214" spans="4:4" s="8" customFormat="1" x14ac:dyDescent="0.3">
      <c r="D214" s="9"/>
    </row>
    <row r="215" spans="4:4" s="8" customFormat="1" x14ac:dyDescent="0.3">
      <c r="D215" s="9"/>
    </row>
    <row r="216" spans="4:4" s="8" customFormat="1" x14ac:dyDescent="0.3">
      <c r="D216" s="9"/>
    </row>
    <row r="217" spans="4:4" s="8" customFormat="1" x14ac:dyDescent="0.3">
      <c r="D217" s="9"/>
    </row>
    <row r="218" spans="4:4" s="8" customFormat="1" x14ac:dyDescent="0.3">
      <c r="D218" s="9"/>
    </row>
    <row r="219" spans="4:4" s="8" customFormat="1" x14ac:dyDescent="0.3">
      <c r="D219" s="9"/>
    </row>
    <row r="220" spans="4:4" s="8" customFormat="1" x14ac:dyDescent="0.3">
      <c r="D220" s="9"/>
    </row>
    <row r="221" spans="4:4" s="8" customFormat="1" x14ac:dyDescent="0.3">
      <c r="D221" s="9"/>
    </row>
    <row r="222" spans="4:4" s="8" customFormat="1" x14ac:dyDescent="0.3">
      <c r="D222" s="9"/>
    </row>
    <row r="223" spans="4:4" s="8" customFormat="1" x14ac:dyDescent="0.3">
      <c r="D223" s="9"/>
    </row>
    <row r="224" spans="4:4" s="8" customFormat="1" x14ac:dyDescent="0.3">
      <c r="D224" s="9"/>
    </row>
    <row r="225" spans="4:4" s="8" customFormat="1" x14ac:dyDescent="0.3">
      <c r="D225" s="9"/>
    </row>
    <row r="226" spans="4:4" s="8" customFormat="1" x14ac:dyDescent="0.3">
      <c r="D226" s="9"/>
    </row>
    <row r="227" spans="4:4" s="8" customFormat="1" x14ac:dyDescent="0.3">
      <c r="D227" s="9"/>
    </row>
    <row r="228" spans="4:4" s="8" customFormat="1" x14ac:dyDescent="0.3">
      <c r="D228" s="9"/>
    </row>
    <row r="229" spans="4:4" s="8" customFormat="1" x14ac:dyDescent="0.3">
      <c r="D229" s="9"/>
    </row>
    <row r="230" spans="4:4" s="8" customFormat="1" x14ac:dyDescent="0.3">
      <c r="D230" s="9"/>
    </row>
    <row r="231" spans="4:4" s="8" customFormat="1" x14ac:dyDescent="0.3">
      <c r="D231" s="9"/>
    </row>
    <row r="232" spans="4:4" s="8" customFormat="1" x14ac:dyDescent="0.3">
      <c r="D232" s="9"/>
    </row>
    <row r="233" spans="4:4" s="8" customFormat="1" x14ac:dyDescent="0.3">
      <c r="D233" s="9"/>
    </row>
    <row r="234" spans="4:4" s="8" customFormat="1" x14ac:dyDescent="0.3">
      <c r="D234" s="9"/>
    </row>
    <row r="235" spans="4:4" s="8" customFormat="1" x14ac:dyDescent="0.3">
      <c r="D235" s="9"/>
    </row>
    <row r="236" spans="4:4" s="8" customFormat="1" x14ac:dyDescent="0.3">
      <c r="D236" s="9"/>
    </row>
    <row r="237" spans="4:4" s="8" customFormat="1" x14ac:dyDescent="0.3">
      <c r="D237" s="9"/>
    </row>
    <row r="238" spans="4:4" s="8" customFormat="1" x14ac:dyDescent="0.3">
      <c r="D238" s="9"/>
    </row>
    <row r="239" spans="4:4" s="8" customFormat="1" x14ac:dyDescent="0.3">
      <c r="D239" s="9"/>
    </row>
    <row r="240" spans="4:4" s="8" customFormat="1" x14ac:dyDescent="0.3">
      <c r="D240" s="9"/>
    </row>
    <row r="241" spans="4:4" s="8" customFormat="1" x14ac:dyDescent="0.3">
      <c r="D241" s="9"/>
    </row>
    <row r="242" spans="4:4" s="8" customFormat="1" x14ac:dyDescent="0.3">
      <c r="D242" s="9"/>
    </row>
    <row r="243" spans="4:4" s="8" customFormat="1" x14ac:dyDescent="0.3">
      <c r="D243" s="9"/>
    </row>
    <row r="244" spans="4:4" s="8" customFormat="1" x14ac:dyDescent="0.3">
      <c r="D244" s="9"/>
    </row>
    <row r="245" spans="4:4" s="8" customFormat="1" x14ac:dyDescent="0.3">
      <c r="D245" s="9"/>
    </row>
    <row r="246" spans="4:4" s="8" customFormat="1" x14ac:dyDescent="0.3">
      <c r="D246" s="9"/>
    </row>
    <row r="247" spans="4:4" s="8" customFormat="1" x14ac:dyDescent="0.3">
      <c r="D247" s="9"/>
    </row>
    <row r="248" spans="4:4" s="8" customFormat="1" x14ac:dyDescent="0.3">
      <c r="D248" s="9"/>
    </row>
    <row r="249" spans="4:4" s="8" customFormat="1" x14ac:dyDescent="0.3">
      <c r="D249" s="9"/>
    </row>
    <row r="250" spans="4:4" s="8" customFormat="1" x14ac:dyDescent="0.3">
      <c r="D250" s="9"/>
    </row>
    <row r="251" spans="4:4" s="8" customFormat="1" x14ac:dyDescent="0.3">
      <c r="D251" s="9"/>
    </row>
    <row r="252" spans="4:4" s="8" customFormat="1" x14ac:dyDescent="0.3">
      <c r="D252" s="9"/>
    </row>
    <row r="253" spans="4:4" s="8" customFormat="1" x14ac:dyDescent="0.3">
      <c r="D253" s="9"/>
    </row>
    <row r="254" spans="4:4" s="8" customFormat="1" x14ac:dyDescent="0.3">
      <c r="D254" s="9"/>
    </row>
    <row r="255" spans="4:4" s="8" customFormat="1" x14ac:dyDescent="0.3">
      <c r="D255" s="9"/>
    </row>
    <row r="256" spans="4:4" s="8" customFormat="1" x14ac:dyDescent="0.3">
      <c r="D256" s="9"/>
    </row>
    <row r="257" spans="4:4" s="8" customFormat="1" x14ac:dyDescent="0.3">
      <c r="D257" s="9"/>
    </row>
    <row r="258" spans="4:4" s="8" customFormat="1" x14ac:dyDescent="0.3">
      <c r="D258" s="9"/>
    </row>
    <row r="259" spans="4:4" s="8" customFormat="1" x14ac:dyDescent="0.3">
      <c r="D259" s="9"/>
    </row>
    <row r="260" spans="4:4" s="8" customFormat="1" x14ac:dyDescent="0.3">
      <c r="D260" s="9"/>
    </row>
    <row r="261" spans="4:4" s="8" customFormat="1" x14ac:dyDescent="0.3">
      <c r="D261" s="9"/>
    </row>
    <row r="262" spans="4:4" s="8" customFormat="1" x14ac:dyDescent="0.3">
      <c r="D262" s="9"/>
    </row>
  </sheetData>
  <conditionalFormatting sqref="E20 E61:E70">
    <cfRule type="cellIs" dxfId="14" priority="15" operator="greaterThan">
      <formula>F20</formula>
    </cfRule>
  </conditionalFormatting>
  <conditionalFormatting sqref="F20">
    <cfRule type="cellIs" dxfId="13" priority="14" operator="greaterThan">
      <formula>E20</formula>
    </cfRule>
  </conditionalFormatting>
  <conditionalFormatting sqref="E21:E30">
    <cfRule type="cellIs" dxfId="12" priority="13" operator="greaterThan">
      <formula>F21</formula>
    </cfRule>
  </conditionalFormatting>
  <conditionalFormatting sqref="F21:F30">
    <cfRule type="cellIs" dxfId="11" priority="12" operator="greaterThan">
      <formula>E21</formula>
    </cfRule>
  </conditionalFormatting>
  <conditionalFormatting sqref="D20 D61:D70 G61:H70">
    <cfRule type="cellIs" dxfId="10" priority="11" operator="greaterThan">
      <formula>0</formula>
    </cfRule>
  </conditionalFormatting>
  <conditionalFormatting sqref="D21:D30">
    <cfRule type="cellIs" dxfId="9" priority="10" operator="greaterThan">
      <formula>0</formula>
    </cfRule>
  </conditionalFormatting>
  <conditionalFormatting sqref="G20:G30">
    <cfRule type="cellIs" dxfId="8" priority="9" operator="greaterThan">
      <formula>0</formula>
    </cfRule>
  </conditionalFormatting>
  <conditionalFormatting sqref="H20:H30">
    <cfRule type="cellIs" dxfId="7" priority="8" operator="greaterThan">
      <formula>0</formula>
    </cfRule>
  </conditionalFormatting>
  <conditionalFormatting sqref="F45">
    <cfRule type="cellIs" dxfId="6" priority="7" operator="greaterThan">
      <formula>E45</formula>
    </cfRule>
  </conditionalFormatting>
  <conditionalFormatting sqref="E45:E55">
    <cfRule type="cellIs" dxfId="5" priority="6" operator="greaterThan">
      <formula>F45</formula>
    </cfRule>
  </conditionalFormatting>
  <conditionalFormatting sqref="F46:F55">
    <cfRule type="cellIs" dxfId="4" priority="5" operator="greaterThan">
      <formula>E46</formula>
    </cfRule>
  </conditionalFormatting>
  <conditionalFormatting sqref="D45:D55">
    <cfRule type="cellIs" dxfId="3" priority="4" operator="greaterThan">
      <formula>0</formula>
    </cfRule>
  </conditionalFormatting>
  <conditionalFormatting sqref="G45:G55">
    <cfRule type="cellIs" dxfId="2" priority="3" operator="greaterThan">
      <formula>0</formula>
    </cfRule>
  </conditionalFormatting>
  <conditionalFormatting sqref="H45:H55">
    <cfRule type="cellIs" dxfId="1" priority="2" operator="greaterThan">
      <formula>0</formula>
    </cfRule>
  </conditionalFormatting>
  <conditionalFormatting sqref="F61:F70">
    <cfRule type="cellIs" dxfId="0" priority="1" operator="greaterThan">
      <formula>E61</formula>
    </cfRule>
  </conditionalFormatting>
  <pageMargins left="0.47244094488188981" right="0.47244094488188981" top="1.1811023622047245" bottom="0.78740157480314965" header="0.31496062992125984" footer="0.31496062992125984"/>
  <pageSetup paperSize="9" scale="52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B9F9-6060-4DDB-8462-C01A5B2EAFE2}">
  <sheetPr>
    <pageSetUpPr fitToPage="1"/>
  </sheetPr>
  <dimension ref="A1:E75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23" customWidth="1"/>
    <col min="2" max="2" width="26.77734375" style="23" bestFit="1" customWidth="1"/>
    <col min="3" max="3" width="79.77734375" style="25" bestFit="1" customWidth="1"/>
    <col min="4" max="4" width="17.88671875" style="24" bestFit="1" customWidth="1"/>
    <col min="5" max="5" width="17.109375" style="25" customWidth="1"/>
    <col min="6" max="16384" width="11.44140625" style="28"/>
  </cols>
  <sheetData>
    <row r="1" spans="1:5" s="26" customFormat="1" ht="15.6" x14ac:dyDescent="0.3">
      <c r="A1" s="23"/>
      <c r="B1" s="23"/>
      <c r="C1" s="1"/>
      <c r="D1" s="24"/>
      <c r="E1" s="25"/>
    </row>
    <row r="2" spans="1:5" x14ac:dyDescent="0.3">
      <c r="B2" s="27" t="s">
        <v>23</v>
      </c>
    </row>
    <row r="4" spans="1:5" x14ac:dyDescent="0.3">
      <c r="C4" s="29" t="s">
        <v>24</v>
      </c>
      <c r="D4" s="31" t="s">
        <v>25</v>
      </c>
      <c r="E4" s="30"/>
    </row>
    <row r="5" spans="1:5" x14ac:dyDescent="0.3">
      <c r="C5" s="25" t="s">
        <v>26</v>
      </c>
      <c r="D5" s="34">
        <v>35</v>
      </c>
      <c r="E5" s="33"/>
    </row>
    <row r="6" spans="1:5" x14ac:dyDescent="0.3">
      <c r="C6" s="25" t="s">
        <v>27</v>
      </c>
      <c r="D6" s="36">
        <f ca="1">YEAR(TODAY())-D5</f>
        <v>1987</v>
      </c>
      <c r="E6" s="35"/>
    </row>
    <row r="7" spans="1:5" x14ac:dyDescent="0.3">
      <c r="C7" s="25" t="s">
        <v>28</v>
      </c>
      <c r="D7" s="34" t="s">
        <v>73</v>
      </c>
      <c r="E7" s="33"/>
    </row>
    <row r="8" spans="1:5" x14ac:dyDescent="0.3">
      <c r="D8" s="14"/>
    </row>
    <row r="9" spans="1:5" x14ac:dyDescent="0.3">
      <c r="C9" s="25" t="s">
        <v>29</v>
      </c>
      <c r="D9" s="39">
        <v>7.2999999999999995E-2</v>
      </c>
    </row>
    <row r="10" spans="1:5" x14ac:dyDescent="0.3">
      <c r="C10" s="25" t="s">
        <v>30</v>
      </c>
      <c r="D10" s="39">
        <v>7.2999999999999995E-2</v>
      </c>
    </row>
    <row r="11" spans="1:5" x14ac:dyDescent="0.3">
      <c r="B11" s="27"/>
      <c r="C11" s="25" t="s">
        <v>31</v>
      </c>
      <c r="D11" s="39">
        <v>1.2E-2</v>
      </c>
    </row>
    <row r="12" spans="1:5" x14ac:dyDescent="0.3">
      <c r="D12" s="39"/>
    </row>
    <row r="13" spans="1:5" x14ac:dyDescent="0.3">
      <c r="C13" s="25" t="s">
        <v>32</v>
      </c>
      <c r="D13" s="39">
        <v>1.525E-2</v>
      </c>
    </row>
    <row r="14" spans="1:5" x14ac:dyDescent="0.3">
      <c r="C14" s="25" t="s">
        <v>33</v>
      </c>
      <c r="D14" s="39">
        <v>1.525E-2</v>
      </c>
    </row>
    <row r="15" spans="1:5" x14ac:dyDescent="0.3">
      <c r="C15" s="25" t="s">
        <v>34</v>
      </c>
      <c r="D15" s="39">
        <v>3.5000000000000001E-3</v>
      </c>
    </row>
    <row r="16" spans="1:5" x14ac:dyDescent="0.3">
      <c r="D16" s="39"/>
    </row>
    <row r="17" spans="1:4" x14ac:dyDescent="0.3">
      <c r="C17" s="25" t="s">
        <v>35</v>
      </c>
      <c r="D17" s="39">
        <v>9.2999999999999999E-2</v>
      </c>
    </row>
    <row r="18" spans="1:4" x14ac:dyDescent="0.3">
      <c r="C18" s="25" t="s">
        <v>36</v>
      </c>
      <c r="D18" s="39">
        <v>9.2999999999999999E-2</v>
      </c>
    </row>
    <row r="19" spans="1:4" x14ac:dyDescent="0.3">
      <c r="D19" s="39"/>
    </row>
    <row r="20" spans="1:4" x14ac:dyDescent="0.3">
      <c r="C20" s="25" t="s">
        <v>37</v>
      </c>
      <c r="D20" s="39">
        <v>1.2E-2</v>
      </c>
    </row>
    <row r="21" spans="1:4" x14ac:dyDescent="0.3">
      <c r="C21" s="25" t="s">
        <v>38</v>
      </c>
      <c r="D21" s="39">
        <v>1.2E-2</v>
      </c>
    </row>
    <row r="22" spans="1:4" x14ac:dyDescent="0.3">
      <c r="D22" s="32"/>
    </row>
    <row r="23" spans="1:4" x14ac:dyDescent="0.3">
      <c r="C23" s="25" t="s">
        <v>39</v>
      </c>
      <c r="D23" s="14">
        <v>58050</v>
      </c>
    </row>
    <row r="24" spans="1:4" x14ac:dyDescent="0.3">
      <c r="C24" s="25" t="s">
        <v>40</v>
      </c>
      <c r="D24" s="14">
        <v>81000</v>
      </c>
    </row>
    <row r="25" spans="1:4" x14ac:dyDescent="0.3">
      <c r="D25" s="36"/>
    </row>
    <row r="26" spans="1:4" x14ac:dyDescent="0.3">
      <c r="D26" s="36"/>
    </row>
    <row r="27" spans="1:4" x14ac:dyDescent="0.3">
      <c r="C27" s="1" t="s">
        <v>41</v>
      </c>
    </row>
    <row r="28" spans="1:4" s="25" customFormat="1" x14ac:dyDescent="0.3">
      <c r="A28" s="23"/>
      <c r="B28" s="23"/>
      <c r="C28" s="25" t="s">
        <v>74</v>
      </c>
      <c r="D28" s="14">
        <v>5500</v>
      </c>
    </row>
    <row r="29" spans="1:4" s="25" customFormat="1" x14ac:dyDescent="0.3">
      <c r="A29" s="23"/>
      <c r="B29" s="23"/>
      <c r="D29" s="37"/>
    </row>
    <row r="30" spans="1:4" s="25" customFormat="1" x14ac:dyDescent="0.3">
      <c r="A30" s="23"/>
      <c r="B30" s="23"/>
      <c r="C30" s="25" t="s">
        <v>42</v>
      </c>
      <c r="D30" s="5">
        <f>D23/12</f>
        <v>4837.5</v>
      </c>
    </row>
    <row r="31" spans="1:4" s="25" customFormat="1" x14ac:dyDescent="0.3">
      <c r="A31" s="23"/>
      <c r="B31" s="23"/>
      <c r="C31" s="25" t="s">
        <v>43</v>
      </c>
      <c r="D31" s="5">
        <f>IF(D28&gt;D30,D30,D28)</f>
        <v>4837.5</v>
      </c>
    </row>
    <row r="32" spans="1:4" s="25" customFormat="1" x14ac:dyDescent="0.3">
      <c r="A32" s="23"/>
      <c r="B32" s="23"/>
      <c r="D32" s="5"/>
    </row>
    <row r="33" spans="1:5" s="25" customFormat="1" x14ac:dyDescent="0.3">
      <c r="A33" s="23"/>
      <c r="B33" s="23"/>
      <c r="C33" s="25" t="s">
        <v>44</v>
      </c>
      <c r="D33" s="5">
        <f>D24/12</f>
        <v>6750</v>
      </c>
    </row>
    <row r="34" spans="1:5" s="25" customFormat="1" x14ac:dyDescent="0.3">
      <c r="A34" s="23"/>
      <c r="B34" s="23"/>
      <c r="C34" s="25" t="s">
        <v>45</v>
      </c>
      <c r="D34" s="5">
        <f>IF(D28&gt;D33,D33,D28)</f>
        <v>5500</v>
      </c>
    </row>
    <row r="35" spans="1:5" s="25" customFormat="1" x14ac:dyDescent="0.3">
      <c r="A35" s="23"/>
      <c r="B35" s="23"/>
      <c r="D35" s="5"/>
    </row>
    <row r="36" spans="1:5" s="25" customFormat="1" x14ac:dyDescent="0.3">
      <c r="A36" s="23"/>
      <c r="B36" s="23"/>
      <c r="C36" s="29" t="s">
        <v>46</v>
      </c>
      <c r="D36" s="44"/>
    </row>
    <row r="37" spans="1:5" s="25" customFormat="1" x14ac:dyDescent="0.3">
      <c r="A37" s="23"/>
      <c r="B37" s="23"/>
      <c r="C37" s="25" t="s">
        <v>47</v>
      </c>
      <c r="D37" s="42">
        <f>$D10+$D11/2</f>
        <v>7.9000000000000001E-2</v>
      </c>
    </row>
    <row r="38" spans="1:5" s="25" customFormat="1" x14ac:dyDescent="0.3">
      <c r="A38" s="23"/>
      <c r="B38" s="23"/>
      <c r="C38" s="25" t="s">
        <v>48</v>
      </c>
      <c r="D38" s="38">
        <f>ROUND(D$31*D37,2)</f>
        <v>382.16</v>
      </c>
    </row>
    <row r="39" spans="1:5" s="25" customFormat="1" x14ac:dyDescent="0.3">
      <c r="A39" s="23"/>
      <c r="B39" s="23"/>
      <c r="C39" s="25" t="s">
        <v>49</v>
      </c>
      <c r="D39" s="42">
        <f>$D9+$D11/2</f>
        <v>7.9000000000000001E-2</v>
      </c>
    </row>
    <row r="40" spans="1:5" s="25" customFormat="1" x14ac:dyDescent="0.3">
      <c r="A40" s="23"/>
      <c r="B40" s="23"/>
      <c r="C40" s="25" t="s">
        <v>50</v>
      </c>
      <c r="D40" s="38">
        <f>ROUND(D$31*D39,2)</f>
        <v>382.16</v>
      </c>
    </row>
    <row r="41" spans="1:5" s="25" customFormat="1" x14ac:dyDescent="0.3">
      <c r="A41" s="23"/>
      <c r="B41" s="23"/>
      <c r="C41" s="25" t="s">
        <v>51</v>
      </c>
      <c r="D41" s="5">
        <f>D40+D38</f>
        <v>764.32</v>
      </c>
    </row>
    <row r="42" spans="1:5" s="25" customFormat="1" x14ac:dyDescent="0.3">
      <c r="A42" s="23"/>
      <c r="B42" s="23"/>
      <c r="D42" s="5"/>
    </row>
    <row r="43" spans="1:5" s="25" customFormat="1" x14ac:dyDescent="0.3">
      <c r="A43" s="23"/>
      <c r="B43" s="23"/>
      <c r="C43" s="29" t="s">
        <v>52</v>
      </c>
      <c r="D43" s="44"/>
    </row>
    <row r="44" spans="1:5" s="25" customFormat="1" x14ac:dyDescent="0.3">
      <c r="A44" s="23"/>
      <c r="B44" s="23"/>
      <c r="C44" s="25" t="s">
        <v>33</v>
      </c>
      <c r="D44" s="42">
        <f>$D14+$D15</f>
        <v>1.8749999999999999E-2</v>
      </c>
    </row>
    <row r="45" spans="1:5" s="25" customFormat="1" x14ac:dyDescent="0.3">
      <c r="A45" s="23"/>
      <c r="B45" s="23"/>
      <c r="C45" s="25" t="s">
        <v>53</v>
      </c>
      <c r="D45" s="38">
        <f>ROUND(D$31*D44,2)</f>
        <v>90.7</v>
      </c>
      <c r="E45" s="40"/>
    </row>
    <row r="46" spans="1:5" s="25" customFormat="1" x14ac:dyDescent="0.3">
      <c r="A46" s="23"/>
      <c r="B46" s="23"/>
      <c r="C46" s="25" t="s">
        <v>32</v>
      </c>
      <c r="D46" s="42">
        <f>$D13</f>
        <v>1.525E-2</v>
      </c>
    </row>
    <row r="47" spans="1:5" s="25" customFormat="1" x14ac:dyDescent="0.3">
      <c r="A47" s="23"/>
      <c r="B47" s="23"/>
      <c r="C47" s="25" t="s">
        <v>54</v>
      </c>
      <c r="D47" s="38">
        <f>ROUND(D$31*D46,2)</f>
        <v>73.77</v>
      </c>
      <c r="E47" s="40"/>
    </row>
    <row r="48" spans="1:5" s="25" customFormat="1" x14ac:dyDescent="0.3">
      <c r="A48" s="23"/>
      <c r="B48" s="23"/>
      <c r="C48" s="25" t="s">
        <v>55</v>
      </c>
      <c r="D48" s="5">
        <f>D47+D45</f>
        <v>164.47</v>
      </c>
    </row>
    <row r="49" spans="1:5" s="25" customFormat="1" x14ac:dyDescent="0.3">
      <c r="A49" s="23"/>
      <c r="B49" s="23"/>
      <c r="D49" s="5"/>
    </row>
    <row r="50" spans="1:5" s="25" customFormat="1" x14ac:dyDescent="0.3">
      <c r="A50" s="23"/>
      <c r="B50" s="23"/>
      <c r="C50" s="29" t="s">
        <v>56</v>
      </c>
      <c r="D50" s="44"/>
    </row>
    <row r="51" spans="1:5" s="25" customFormat="1" x14ac:dyDescent="0.3">
      <c r="A51" s="23"/>
      <c r="B51" s="23"/>
      <c r="C51" s="25" t="s">
        <v>36</v>
      </c>
      <c r="D51" s="42">
        <f>$D18</f>
        <v>9.2999999999999999E-2</v>
      </c>
    </row>
    <row r="52" spans="1:5" s="25" customFormat="1" x14ac:dyDescent="0.3">
      <c r="A52" s="23"/>
      <c r="B52" s="23"/>
      <c r="C52" s="25" t="s">
        <v>57</v>
      </c>
      <c r="D52" s="38">
        <f>ROUND(D$34*D51,2)</f>
        <v>511.5</v>
      </c>
    </row>
    <row r="53" spans="1:5" s="25" customFormat="1" x14ac:dyDescent="0.3">
      <c r="A53" s="23"/>
      <c r="B53" s="23"/>
      <c r="C53" s="25" t="s">
        <v>35</v>
      </c>
      <c r="D53" s="42">
        <f>$D17</f>
        <v>9.2999999999999999E-2</v>
      </c>
    </row>
    <row r="54" spans="1:5" s="25" customFormat="1" x14ac:dyDescent="0.3">
      <c r="A54" s="23"/>
      <c r="B54" s="23"/>
      <c r="C54" s="25" t="s">
        <v>58</v>
      </c>
      <c r="D54" s="38">
        <f>ROUND(D$34*D53,2)</f>
        <v>511.5</v>
      </c>
    </row>
    <row r="55" spans="1:5" s="25" customFormat="1" x14ac:dyDescent="0.3">
      <c r="A55" s="23"/>
      <c r="B55" s="23"/>
      <c r="C55" s="25" t="s">
        <v>59</v>
      </c>
      <c r="D55" s="5">
        <f>D54+D52</f>
        <v>1023</v>
      </c>
    </row>
    <row r="56" spans="1:5" s="25" customFormat="1" x14ac:dyDescent="0.3">
      <c r="A56" s="23"/>
      <c r="B56" s="23"/>
      <c r="D56" s="5"/>
    </row>
    <row r="57" spans="1:5" s="25" customFormat="1" x14ac:dyDescent="0.3">
      <c r="A57" s="23"/>
      <c r="B57" s="23"/>
      <c r="C57" s="29" t="s">
        <v>60</v>
      </c>
      <c r="D57" s="44"/>
    </row>
    <row r="58" spans="1:5" s="25" customFormat="1" x14ac:dyDescent="0.3">
      <c r="A58" s="23"/>
      <c r="B58" s="23"/>
      <c r="C58" s="25" t="s">
        <v>38</v>
      </c>
      <c r="D58" s="42">
        <f>$D21</f>
        <v>1.2E-2</v>
      </c>
    </row>
    <row r="59" spans="1:5" s="25" customFormat="1" x14ac:dyDescent="0.3">
      <c r="A59" s="23"/>
      <c r="B59" s="23"/>
      <c r="C59" s="25" t="s">
        <v>61</v>
      </c>
      <c r="D59" s="38">
        <f>ROUND(D$34*D58,2)</f>
        <v>66</v>
      </c>
      <c r="E59" s="40"/>
    </row>
    <row r="60" spans="1:5" s="25" customFormat="1" x14ac:dyDescent="0.3">
      <c r="A60" s="23"/>
      <c r="B60" s="23"/>
      <c r="C60" s="25" t="s">
        <v>37</v>
      </c>
      <c r="D60" s="42">
        <f>$D20</f>
        <v>1.2E-2</v>
      </c>
    </row>
    <row r="61" spans="1:5" s="25" customFormat="1" x14ac:dyDescent="0.3">
      <c r="A61" s="23"/>
      <c r="B61" s="23"/>
      <c r="C61" s="25" t="s">
        <v>62</v>
      </c>
      <c r="D61" s="38">
        <f>ROUND(D$34*D60,2)</f>
        <v>66</v>
      </c>
    </row>
    <row r="62" spans="1:5" s="25" customFormat="1" x14ac:dyDescent="0.3">
      <c r="A62" s="23"/>
      <c r="B62" s="23"/>
      <c r="C62" s="25" t="s">
        <v>63</v>
      </c>
      <c r="D62" s="5">
        <f>D61+D59</f>
        <v>132</v>
      </c>
    </row>
    <row r="63" spans="1:5" s="25" customFormat="1" x14ac:dyDescent="0.3">
      <c r="A63" s="23"/>
      <c r="B63" s="23"/>
      <c r="D63" s="40"/>
    </row>
    <row r="64" spans="1:5" s="25" customFormat="1" x14ac:dyDescent="0.3">
      <c r="A64" s="23"/>
      <c r="B64" s="23"/>
      <c r="C64" s="29" t="s">
        <v>64</v>
      </c>
      <c r="D64" s="43">
        <f>D38+D45+D52+D59</f>
        <v>1050.3600000000001</v>
      </c>
    </row>
    <row r="65" spans="1:4" s="25" customFormat="1" x14ac:dyDescent="0.3">
      <c r="A65" s="23"/>
      <c r="B65" s="23"/>
      <c r="C65" s="29" t="s">
        <v>65</v>
      </c>
      <c r="D65" s="43">
        <f>D40+D47+D54+D61</f>
        <v>1033.43</v>
      </c>
    </row>
    <row r="66" spans="1:4" s="25" customFormat="1" x14ac:dyDescent="0.3">
      <c r="A66" s="23"/>
      <c r="B66" s="23"/>
      <c r="C66" s="29" t="s">
        <v>66</v>
      </c>
      <c r="D66" s="41">
        <f>D65+D64</f>
        <v>2083.79</v>
      </c>
    </row>
    <row r="67" spans="1:4" s="25" customFormat="1" x14ac:dyDescent="0.3">
      <c r="A67" s="23"/>
      <c r="B67" s="23"/>
      <c r="C67" s="29"/>
      <c r="D67" s="37"/>
    </row>
    <row r="68" spans="1:4" s="25" customFormat="1" x14ac:dyDescent="0.3">
      <c r="A68" s="23"/>
      <c r="B68" s="23"/>
      <c r="C68" s="25" t="s">
        <v>67</v>
      </c>
      <c r="D68" s="37">
        <f>D65+D64</f>
        <v>2083.79</v>
      </c>
    </row>
    <row r="69" spans="1:4" s="25" customFormat="1" x14ac:dyDescent="0.3">
      <c r="A69" s="23"/>
      <c r="B69" s="23"/>
      <c r="C69" s="3"/>
      <c r="D69" s="37"/>
    </row>
    <row r="70" spans="1:4" s="25" customFormat="1" x14ac:dyDescent="0.3">
      <c r="A70" s="23"/>
      <c r="B70" s="23"/>
      <c r="C70" s="29" t="s">
        <v>72</v>
      </c>
      <c r="D70" s="37"/>
    </row>
    <row r="71" spans="1:4" s="25" customFormat="1" x14ac:dyDescent="0.3">
      <c r="A71" s="23"/>
      <c r="B71" s="23"/>
      <c r="C71" s="3" t="s">
        <v>68</v>
      </c>
      <c r="D71" s="37">
        <f>D64</f>
        <v>1050.3600000000001</v>
      </c>
    </row>
    <row r="72" spans="1:4" s="25" customFormat="1" x14ac:dyDescent="0.3">
      <c r="A72" s="23"/>
      <c r="B72" s="23"/>
      <c r="C72" s="25" t="s">
        <v>70</v>
      </c>
      <c r="D72" s="37">
        <f>D65</f>
        <v>1033.43</v>
      </c>
    </row>
    <row r="73" spans="1:4" s="25" customFormat="1" x14ac:dyDescent="0.3">
      <c r="A73" s="23"/>
      <c r="B73" s="23"/>
      <c r="C73" s="25" t="s">
        <v>69</v>
      </c>
      <c r="D73" s="37"/>
    </row>
    <row r="74" spans="1:4" s="25" customFormat="1" x14ac:dyDescent="0.3">
      <c r="A74" s="23"/>
      <c r="B74" s="23"/>
      <c r="C74" s="25" t="s">
        <v>71</v>
      </c>
      <c r="D74" s="37">
        <f>D66</f>
        <v>2083.79</v>
      </c>
    </row>
    <row r="75" spans="1:4" s="25" customFormat="1" x14ac:dyDescent="0.3">
      <c r="A75" s="23"/>
      <c r="B75" s="23"/>
      <c r="C75" s="3"/>
      <c r="D75" s="37"/>
    </row>
  </sheetData>
  <pageMargins left="0.47244094488188981" right="0.47244094488188981" top="1.1811023622047245" bottom="0.78740157480314965" header="0.31496062992125984" footer="0.31496062992125984"/>
  <pageSetup paperSize="9" scale="79" fitToHeight="2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Umsatzsteuer</vt:lpstr>
      <vt:lpstr>Abschreibungen</vt:lpstr>
      <vt:lpstr>Personaleinsatz</vt:lpstr>
      <vt:lpstr>Abschreibungen!Druckbereich</vt:lpstr>
      <vt:lpstr>Personaleinsatz!Druckbereich</vt:lpstr>
      <vt:lpstr>Umsatzsteuer!Druckbereich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 ǀ 2. Auflage · 2016</dc:title>
  <dc:subject>Tabellenkalkulationen zum Klausurtraining</dc:subject>
  <dc:creator>Prof. Dr. Jan Schäfer-Kunz</dc:creator>
  <cp:lastModifiedBy>Prof. Dr. Jan Schäfer-Kunz</cp:lastModifiedBy>
  <cp:lastPrinted>2015-11-02T20:57:26Z</cp:lastPrinted>
  <dcterms:created xsi:type="dcterms:W3CDTF">2012-11-28T13:28:24Z</dcterms:created>
  <dcterms:modified xsi:type="dcterms:W3CDTF">2022-08-31T18:12:11Z</dcterms:modified>
</cp:coreProperties>
</file>